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ourc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<sst xmlns="http://schemas.openxmlformats.org/spreadsheetml/2006/main" count="299" uniqueCount="262">
  <si>
    <t xml:space="preserve">Univers :  D  ou  L</t>
  </si>
  <si>
    <t xml:space="preserve">D</t>
  </si>
  <si>
    <t xml:space="preserve">Unités</t>
  </si>
  <si>
    <t xml:space="preserve">Distant</t>
  </si>
  <si>
    <t xml:space="preserve">Local</t>
  </si>
  <si>
    <t xml:space="preserve">Z réalisant l’éqivalence CS = RS</t>
  </si>
  <si>
    <t xml:space="preserve">Correspondance entre Z Optique Z Radio</t>
  </si>
  <si>
    <t xml:space="preserve">Ligne principale et écarts Δ de la ligne secondaire</t>
  </si>
  <si>
    <t xml:space="preserve">Longueur d’onde &lt;=&gt; Fréquence</t>
  </si>
  <si>
    <t xml:space="preserve">Z correspondant à distance</t>
  </si>
  <si>
    <t xml:space="preserve">c</t>
  </si>
  <si>
    <t xml:space="preserve">m /s</t>
  </si>
  <si>
    <t xml:space="preserve">Source RS (MHz)</t>
  </si>
  <si>
    <t xml:space="preserve">Optique</t>
  </si>
  <si>
    <t xml:space="preserve">Radio</t>
  </si>
  <si>
    <t xml:space="preserve">Red Shift</t>
  </si>
  <si>
    <t xml:space="preserve">Cosmic Shift</t>
  </si>
  <si>
    <t xml:space="preserve">λ (m)</t>
  </si>
  <si>
    <r>
      <rPr>
        <sz val="12"/>
        <rFont val="Arial"/>
        <family val="2"/>
      </rPr>
      <t xml:space="preserve">ν</t>
    </r>
    <r>
      <rPr>
        <sz val="10"/>
        <rFont val="Arial"/>
        <family val="2"/>
      </rPr>
      <t xml:space="preserve"> (Hz)</t>
    </r>
  </si>
  <si>
    <t xml:space="preserve">D (Gpc)</t>
  </si>
  <si>
    <t xml:space="preserve">Lambda cmb</t>
  </si>
  <si>
    <t xml:space="preserve">m</t>
  </si>
  <si>
    <t xml:space="preserve">Source CS (MHz)</t>
  </si>
  <si>
    <t xml:space="preserve">λo &lt; λcmb</t>
  </si>
  <si>
    <t xml:space="preserve">λcmb &lt; λo</t>
  </si>
  <si>
    <t xml:space="preserve">Distance (Gpc)</t>
  </si>
  <si>
    <r>
      <rPr>
        <sz val="10"/>
        <rFont val="Arial"/>
        <family val="2"/>
      </rPr>
      <t xml:space="preserve">Fréquence cmb </t>
    </r>
    <r>
      <rPr>
        <sz val="10"/>
        <rFont val="Ubuntu"/>
        <family val="0"/>
      </rPr>
      <t xml:space="preserve">ν</t>
    </r>
  </si>
  <si>
    <t xml:space="preserve">Hz</t>
  </si>
  <si>
    <t xml:space="preserve">Z</t>
  </si>
  <si>
    <t xml:space="preserve">0 &lt; Z &lt; Zcmb</t>
  </si>
  <si>
    <t xml:space="preserve">-1 &lt; Z &lt; 0</t>
  </si>
  <si>
    <t xml:space="preserve">Δ Distance (Mpc)</t>
  </si>
  <si>
    <t xml:space="preserve">Température cmb</t>
  </si>
  <si>
    <t xml:space="preserve">°K</t>
  </si>
  <si>
    <t xml:space="preserve">ΔZ</t>
  </si>
  <si>
    <r>
      <rPr>
        <sz val="10"/>
        <rFont val="Arial"/>
        <family val="2"/>
      </rPr>
      <t xml:space="preserve">Longueur de Hubble </t>
    </r>
    <r>
      <rPr>
        <sz val="10"/>
        <rFont val="Ubuntu"/>
        <family val="0"/>
      </rPr>
      <t xml:space="preserve">η</t>
    </r>
  </si>
  <si>
    <t xml:space="preserve">Gpc</t>
  </si>
  <si>
    <t xml:space="preserve">Z secondaire</t>
  </si>
  <si>
    <t xml:space="preserve">Constante de Hubble Ho</t>
  </si>
  <si>
    <t xml:space="preserve">Km/s / Mpc</t>
  </si>
  <si>
    <t xml:space="preserve">Source ν (MHz) correspondant au RS (Z)</t>
  </si>
  <si>
    <t xml:space="preserve">Z exprimé comme vitesse V = c Z (Km/s)</t>
  </si>
  <si>
    <t xml:space="preserve">ΔV = c ΔZ (Km/s)</t>
  </si>
  <si>
    <r>
      <rPr>
        <sz val="10"/>
        <rFont val="Arial"/>
        <family val="2"/>
      </rPr>
      <t xml:space="preserve">Coefficient de dissipation </t>
    </r>
    <r>
      <rPr>
        <sz val="10"/>
        <rFont val="Ubuntu"/>
        <family val="0"/>
      </rPr>
      <t xml:space="preserve">k</t>
    </r>
  </si>
  <si>
    <t xml:space="preserve">/m</t>
  </si>
  <si>
    <t xml:space="preserve">Observé</t>
  </si>
  <si>
    <t xml:space="preserve">η k</t>
  </si>
  <si>
    <t xml:space="preserve">Source</t>
  </si>
  <si>
    <t xml:space="preserve">Dimension angulaire</t>
  </si>
  <si>
    <t xml:space="preserve">η k ν</t>
  </si>
  <si>
    <t xml:space="preserve">K pc / arc sec</t>
  </si>
  <si>
    <t xml:space="preserve">Les nombres en blanc sont des valeurs d’entrée et les zones grises sont modifiables</t>
  </si>
  <si>
    <t xml:space="preserve">visible</t>
  </si>
  <si>
    <t xml:space="preserve">Red Shift Z correspondant à</t>
  </si>
  <si>
    <t xml:space="preserve">Source dont le Cosmic shift = Red shift</t>
  </si>
  <si>
    <t xml:space="preserve">λ observé (m)</t>
  </si>
  <si>
    <r>
      <rPr>
        <sz val="12"/>
        <rFont val="Arial"/>
        <family val="2"/>
      </rPr>
      <t xml:space="preserve">ν</t>
    </r>
    <r>
      <rPr>
        <sz val="10"/>
        <rFont val="Arial"/>
        <family val="2"/>
      </rPr>
      <t xml:space="preserve"> observé (MHz)</t>
    </r>
  </si>
  <si>
    <t xml:space="preserve">Observation interprétée selon le Cosmic shift</t>
  </si>
  <si>
    <t xml:space="preserve">Observation interprétée selon le Red shift</t>
  </si>
  <si>
    <t xml:space="preserve">Concernant la ligne principale</t>
  </si>
  <si>
    <t xml:space="preserve">Concernant la ligne secondaire</t>
  </si>
  <si>
    <t xml:space="preserve">Élément </t>
  </si>
  <si>
    <t xml:space="preserve">Longueur d'onde λo (m)</t>
  </si>
  <si>
    <r>
      <rPr>
        <sz val="10"/>
        <rFont val="Arial"/>
        <family val="2"/>
      </rPr>
      <t xml:space="preserve">Fréquence</t>
    </r>
    <r>
      <rPr>
        <sz val="12"/>
        <rFont val="Arial"/>
        <family val="2"/>
      </rPr>
      <t xml:space="preserve"> ν</t>
    </r>
    <r>
      <rPr>
        <sz val="10"/>
        <rFont val="Arial"/>
        <family val="2"/>
      </rPr>
      <t xml:space="preserve">o (MHz)</t>
    </r>
  </si>
  <si>
    <t xml:space="preserve">Zcmb</t>
  </si>
  <si>
    <t xml:space="preserve">Dcmb (Gpc)</t>
  </si>
  <si>
    <t xml:space="preserve">Tcmb (Gan)</t>
  </si>
  <si>
    <t xml:space="preserve">D / Dcmb</t>
  </si>
  <si>
    <r>
      <rPr>
        <sz val="12"/>
        <rFont val="Arial"/>
        <family val="2"/>
      </rPr>
      <t xml:space="preserve">ν</t>
    </r>
    <r>
      <rPr>
        <sz val="10"/>
        <rFont val="Arial"/>
        <family val="2"/>
      </rPr>
      <t xml:space="preserve"> (MHz)</t>
    </r>
  </si>
  <si>
    <t xml:space="preserve">λ de la ligne principale (m)</t>
  </si>
  <si>
    <r>
      <rPr>
        <sz val="12"/>
        <rFont val="Arial"/>
        <family val="2"/>
      </rPr>
      <t xml:space="preserve">ν de la </t>
    </r>
    <r>
      <rPr>
        <sz val="10"/>
        <rFont val="Arial"/>
        <family val="2"/>
      </rPr>
      <t xml:space="preserve"> ligne principale (MHz)</t>
    </r>
  </si>
  <si>
    <t xml:space="preserve">λ de la ligne secondaire (m)</t>
  </si>
  <si>
    <r>
      <rPr>
        <sz val="12"/>
        <rFont val="Arial"/>
        <family val="2"/>
      </rPr>
      <t xml:space="preserve">ν</t>
    </r>
    <r>
      <rPr>
        <sz val="10"/>
        <rFont val="Arial"/>
        <family val="2"/>
      </rPr>
      <t xml:space="preserve"> de la ligne secondaire (MHz)</t>
    </r>
  </si>
  <si>
    <t xml:space="preserve">Δλ (m)</t>
  </si>
  <si>
    <t xml:space="preserve">Δν (MHz)</t>
  </si>
  <si>
    <t xml:space="preserve">λo de la source CS (m)</t>
  </si>
  <si>
    <r>
      <rPr>
        <sz val="12"/>
        <rFont val="Arial"/>
        <family val="2"/>
      </rPr>
      <t xml:space="preserve">ν</t>
    </r>
    <r>
      <rPr>
        <sz val="10"/>
        <rFont val="Arial"/>
        <family val="2"/>
      </rPr>
      <t xml:space="preserve">o de la source CS (MHz)</t>
    </r>
  </si>
  <si>
    <t xml:space="preserve">pm</t>
  </si>
  <si>
    <t xml:space="preserve">Å</t>
  </si>
  <si>
    <t xml:space="preserve">nm</t>
  </si>
  <si>
    <t xml:space="preserve">Ly limite</t>
  </si>
  <si>
    <t xml:space="preserve">Ly 11</t>
  </si>
  <si>
    <t xml:space="preserve">Ly 10</t>
  </si>
  <si>
    <t xml:space="preserve">Ly 9</t>
  </si>
  <si>
    <t xml:space="preserve">Ly 8</t>
  </si>
  <si>
    <t xml:space="preserve">Ly ζ</t>
  </si>
  <si>
    <t xml:space="preserve">Ly ε</t>
  </si>
  <si>
    <t xml:space="preserve">Ly δ</t>
  </si>
  <si>
    <t xml:space="preserve">Ly γ</t>
  </si>
  <si>
    <t xml:space="preserve">C III</t>
  </si>
  <si>
    <t xml:space="preserve">N III</t>
  </si>
  <si>
    <t xml:space="preserve">Ly β</t>
  </si>
  <si>
    <t xml:space="preserve">O VI</t>
  </si>
  <si>
    <t xml:space="preserve">C II</t>
  </si>
  <si>
    <t xml:space="preserve">Ly α</t>
  </si>
  <si>
    <t xml:space="preserve">N V</t>
  </si>
  <si>
    <t xml:space="preserve">C IV</t>
  </si>
  <si>
    <t xml:space="preserve">O II</t>
  </si>
  <si>
    <t xml:space="preserve">Mg II</t>
  </si>
  <si>
    <t xml:space="preserve">Na I</t>
  </si>
  <si>
    <t xml:space="preserve">N I</t>
  </si>
  <si>
    <t xml:space="preserve">H limite</t>
  </si>
  <si>
    <t xml:space="preserve">Ca H</t>
  </si>
  <si>
    <t xml:space="preserve">Ca K</t>
  </si>
  <si>
    <t xml:space="preserve">Hε</t>
  </si>
  <si>
    <t xml:space="preserve">Hδ</t>
  </si>
  <si>
    <t xml:space="preserve">Hγ</t>
  </si>
  <si>
    <t xml:space="preserve">O III</t>
  </si>
  <si>
    <t xml:space="preserve">Ar IV</t>
  </si>
  <si>
    <t xml:space="preserve">Ne IV</t>
  </si>
  <si>
    <t xml:space="preserve">Hβ</t>
  </si>
  <si>
    <t xml:space="preserve">N II</t>
  </si>
  <si>
    <t xml:space="preserve">C I</t>
  </si>
  <si>
    <t xml:space="preserve">Hα</t>
  </si>
  <si>
    <t xml:space="preserve">S II</t>
  </si>
  <si>
    <t xml:space="preserve">µm</t>
  </si>
  <si>
    <t xml:space="preserve">Pa δ</t>
  </si>
  <si>
    <t xml:space="preserve">Pa γ</t>
  </si>
  <si>
    <t xml:space="preserve">Pa β</t>
  </si>
  <si>
    <t xml:space="preserve">Pa α</t>
  </si>
  <si>
    <t xml:space="preserve">Si VI</t>
  </si>
  <si>
    <t xml:space="preserve">Al V</t>
  </si>
  <si>
    <t xml:space="preserve">Mg IV</t>
  </si>
  <si>
    <t xml:space="preserve">Na III</t>
  </si>
  <si>
    <t xml:space="preserve">Si IV</t>
  </si>
  <si>
    <t xml:space="preserve">Ne II</t>
  </si>
  <si>
    <t xml:space="preserve">Si II</t>
  </si>
  <si>
    <t xml:space="preserve">OIII (OII+ - atom) 3P 1-3P 0</t>
  </si>
  <si>
    <t xml:space="preserve">C II 2P3/2-2P1/2</t>
  </si>
  <si>
    <t xml:space="preserve">CO (11-10)</t>
  </si>
  <si>
    <t xml:space="preserve">CO (10-9)</t>
  </si>
  <si>
    <t xml:space="preserve">H2O Water 14(7, 8) - 15(12, 3) v2 = 1 &lt;- 2</t>
  </si>
  <si>
    <t xml:space="preserve">CO (9-8)</t>
  </si>
  <si>
    <t xml:space="preserve">CO (8-7)</t>
  </si>
  <si>
    <t xml:space="preserve">CI (2-1) 3P2-3P1</t>
  </si>
  <si>
    <t xml:space="preserve">CO (7-6)</t>
  </si>
  <si>
    <t xml:space="preserve">CO (6-5)</t>
  </si>
  <si>
    <t xml:space="preserve">CO (5-4)</t>
  </si>
  <si>
    <t xml:space="preserve">HCN (6-5)</t>
  </si>
  <si>
    <t xml:space="preserve">CI (1-0) 3P1-3P0</t>
  </si>
  <si>
    <t xml:space="preserve">CO (4-3)</t>
  </si>
  <si>
    <t xml:space="preserve">HCN (5-4)</t>
  </si>
  <si>
    <t xml:space="preserve">SO2</t>
  </si>
  <si>
    <t xml:space="preserve">HCN (4-3)</t>
  </si>
  <si>
    <t xml:space="preserve">CO (3-2)</t>
  </si>
  <si>
    <t xml:space="preserve">CMB / 2</t>
  </si>
  <si>
    <t xml:space="preserve">mm</t>
  </si>
  <si>
    <t xml:space="preserve">CO (2-1)</t>
  </si>
  <si>
    <t xml:space="preserve">H2O Water v=0 3(1,3)-2(2,0)</t>
  </si>
  <si>
    <t xml:space="preserve">CMB</t>
  </si>
  <si>
    <t xml:space="preserve">H2O Water v=0 14(6,9)-15(3,12)</t>
  </si>
  <si>
    <t xml:space="preserve">H2O Water v=0 17(8,10)-18(5,13)</t>
  </si>
  <si>
    <t xml:space="preserve">NS  Nitric Sulfide  J=5/2-3/2, Ω=1/2, F=3/2-5/2, l=f</t>
  </si>
  <si>
    <t xml:space="preserve">CO (1-0)</t>
  </si>
  <si>
    <t xml:space="preserve">CH3OH Methanol  13( 2) + -14( 0) + vt=0</t>
  </si>
  <si>
    <t xml:space="preserve">NS  Nitric Sulfide  J=5/2-3/2, Ω=1/2, F=7/2-5/2, l=e</t>
  </si>
  <si>
    <t xml:space="preserve">CH3OH Methanol  39(-7) -39(a0) E2 vt=1 - vt=0</t>
  </si>
  <si>
    <t xml:space="preserve">CH3OH Methanol  39(13) + -40(11) + vt=1</t>
  </si>
  <si>
    <t xml:space="preserve">CH3OH Methanol  38(a4) -39(a1) E1 vt=0 – vt=1</t>
  </si>
  <si>
    <t xml:space="preserve">100 GHz</t>
  </si>
  <si>
    <t xml:space="preserve">H2O Water v=0 19(4,16)-18(5,13)</t>
  </si>
  <si>
    <t xml:space="preserve">(CH3)2CO v=0 Acetone 11(11, 1)-11(10, 2) AA *3</t>
  </si>
  <si>
    <t xml:space="preserve">Hydrogen Recombination Line Hδ</t>
  </si>
  <si>
    <t xml:space="preserve">cm</t>
  </si>
  <si>
    <t xml:space="preserve">H2O Water v=0 23( 6,17)-24( 5,20)</t>
  </si>
  <si>
    <t xml:space="preserve">NH3 v=0 Ammonia   1( 1)0a- 1( 1)0s</t>
  </si>
  <si>
    <t xml:space="preserve">H2O Water v=0 6(1,6)-5(2,3)</t>
  </si>
  <si>
    <t xml:space="preserve">(CH2OH)2 Ethylene Glycol 47(10,37) v= 0 - 47(10,38) v= 1 * 7</t>
  </si>
  <si>
    <t xml:space="preserve">Vinyl Cyanide</t>
  </si>
  <si>
    <t xml:space="preserve">Acetaldehyde CH3CHO v = 0, 1 &amp; 2 </t>
  </si>
  <si>
    <t xml:space="preserve">(CH3)2CO v=0 Acetone 15(10, 6)-15( 9, 6) EE *1</t>
  </si>
  <si>
    <t xml:space="preserve">CH3OH méthanol vt0 7( -1, 7)- 6(1 , 5)  *4</t>
  </si>
  <si>
    <t xml:space="preserve">C ß recombination</t>
  </si>
  <si>
    <t xml:space="preserve">He ß</t>
  </si>
  <si>
    <t xml:space="preserve">H ß</t>
  </si>
  <si>
    <t xml:space="preserve">C α recombination</t>
  </si>
  <si>
    <t xml:space="preserve">NH3 Ammonia 30(25)0a-30(25)0s</t>
  </si>
  <si>
    <t xml:space="preserve">Hα Hydrogen Recombination Line</t>
  </si>
  <si>
    <t xml:space="preserve">CH3CHO v = 0 Acetaldehyde </t>
  </si>
  <si>
    <t xml:space="preserve">t-CH3CH2OH trans-Ethanol</t>
  </si>
  <si>
    <t xml:space="preserve">He δ Helium recombination line He ( 126 ) δ  * 6</t>
  </si>
  <si>
    <t xml:space="preserve">H2O Water v=0 15(7,9)-16(4,12)</t>
  </si>
  <si>
    <t xml:space="preserve">NH3 ν=0 32(26)0a-32(26)0s</t>
  </si>
  <si>
    <t xml:space="preserve">3He+</t>
  </si>
  <si>
    <r>
      <rPr>
        <sz val="10"/>
        <rFont val="Arial"/>
        <family val="2"/>
      </rPr>
      <t xml:space="preserve">C(131) </t>
    </r>
    <r>
      <rPr>
        <sz val="10"/>
        <rFont val="Noto Sans"/>
        <family val="2"/>
      </rPr>
      <t xml:space="preserve">γ </t>
    </r>
    <r>
      <rPr>
        <sz val="10"/>
        <rFont val="Arial"/>
        <family val="2"/>
      </rPr>
      <t xml:space="preserve">Carbon Recombination Line *2</t>
    </r>
  </si>
  <si>
    <t xml:space="preserve">H2O Water v=0 22(4,18)-21(7,15)</t>
  </si>
  <si>
    <t xml:space="preserve">CH3OH méthanol 38( 1) -37( 4) E1 vt=2</t>
  </si>
  <si>
    <t xml:space="preserve">CH3OH  Méthanol 22(-6) -21(-8) E2 vt=2</t>
  </si>
  <si>
    <t xml:space="preserve">C γ  Carbon recombination line C ( 145 ) γ *6</t>
  </si>
  <si>
    <t xml:space="preserve">dm</t>
  </si>
  <si>
    <t xml:space="preserve"> C γ Carbon recombination line   C ( 186 ) γ * 5</t>
  </si>
  <si>
    <t xml:space="preserve">H2O Water 4( 2, 2)- 5( 1, 5)</t>
  </si>
  <si>
    <t xml:space="preserve">NH3 ν=0  24(12)0a-24(12)0s</t>
  </si>
  <si>
    <t xml:space="preserve">  Carbon Recombination Line C ( 151 ) α</t>
  </si>
  <si>
    <t xml:space="preserve">  Carbon Recombination Line C ( 155 ) α</t>
  </si>
  <si>
    <t xml:space="preserve">  Carbon Recombination Line C ( 156 ) α</t>
  </si>
  <si>
    <t xml:space="preserve">Hε Hydrogen Recombination Line H ( 267 ) ε </t>
  </si>
  <si>
    <t xml:space="preserve">NO Nitric Oxide J = 9/2 - 9/2, Ω = 1/2, F = 7/2- - 9/2+</t>
  </si>
  <si>
    <t xml:space="preserve">OH, 18cm</t>
  </si>
  <si>
    <t xml:space="preserve">  Carbon Recombination Line C ( 159 ) α</t>
  </si>
  <si>
    <t xml:space="preserve">  Carbon Recombination Line C ( 164 ) α</t>
  </si>
  <si>
    <t xml:space="preserve">H I, 21cm</t>
  </si>
  <si>
    <t xml:space="preserve">Hε Hydrogen recombination line  H ( 291 ) ε * 4</t>
  </si>
  <si>
    <t xml:space="preserve">  Carbon Recombination Line C ( 174 ) α</t>
  </si>
  <si>
    <t xml:space="preserve">NH3 ν=0  22( 2)0a-22( 2)0s</t>
  </si>
  <si>
    <t xml:space="preserve">H ζ Hydrogen recombination line H ( 371 ) ζ  * 3</t>
  </si>
  <si>
    <t xml:space="preserve">cm à z=7 vu par Hubble</t>
  </si>
  <si>
    <t xml:space="preserve">NH3 Ammonia v=0 24(6)0a-24(-6)0s</t>
  </si>
  <si>
    <t xml:space="preserve">Hε Hydrogen recombination line H ( 457 ) ε </t>
  </si>
  <si>
    <t xml:space="preserve">He δ Helium recombination line He ( 425 ) δ </t>
  </si>
  <si>
    <t xml:space="preserve">Cγ Carbon Recombination Line C ( 405 ) γ *8</t>
  </si>
  <si>
    <t xml:space="preserve">Hγ Hydrogen Recombination Line H ( 405 ) γ *8</t>
  </si>
  <si>
    <t xml:space="preserve">HeIIα Helium Recombination Line HeII ( 447 ) α </t>
  </si>
  <si>
    <t xml:space="preserve">Hβ Hydrogen Recombination Line  H ( 461 ) β </t>
  </si>
  <si>
    <t xml:space="preserve">Heβ Helium Recombination Line He ( 461 ) β </t>
  </si>
  <si>
    <t xml:space="preserve">Cβ Carbon Recombination Line C ( 461 ) β </t>
  </si>
  <si>
    <t xml:space="preserve">Hα Hydrogen Recombination Line H ( 366 ) α </t>
  </si>
  <si>
    <t xml:space="preserve">Heα Helium Recombination Line He ( 366 ) α </t>
  </si>
  <si>
    <t xml:space="preserve">Cα Carbon Recombination Line C ( 366 ) α </t>
  </si>
  <si>
    <t xml:space="preserve">Hβ Hydrogen Recombination Line  H ( 460 ) β </t>
  </si>
  <si>
    <t xml:space="preserve">Hβ Hydrogen recombination line H ( 499 ) β * 2</t>
  </si>
  <si>
    <t xml:space="preserve">OH</t>
  </si>
  <si>
    <t xml:space="preserve">Cα Carbon recombination line C ( 473 ) α   * 7</t>
  </si>
  <si>
    <t xml:space="preserve">Hα Hydrogen Recombination Line H ( 475 ) α *8</t>
  </si>
  <si>
    <t xml:space="preserve">Cα Carbon Recombination Line C ( 476 ) α *8</t>
  </si>
  <si>
    <t xml:space="preserve">NO Nitric Oxide  J = 5/2 - 5/2, Ω = 1/2, F = 5/2- - 7/2+ * 1</t>
  </si>
  <si>
    <t xml:space="preserve">NO Nitric Oxide  J = 39/2 - 39/2, Ω = 3/2, F = 41/2- - 43/2+  * 5</t>
  </si>
  <si>
    <t xml:space="preserve">HCOOH Formic acid 25( 6,19)-25( 6,20) * 4</t>
  </si>
  <si>
    <t xml:space="preserve">Dm</t>
  </si>
  <si>
    <t xml:space="preserve">HCOOH Formic Acid   32( 7,25)-32( 7,26) * 6</t>
  </si>
  <si>
    <t xml:space="preserve">13C Atomic carbon 3P1 - 3P1, F=3/2-1/2</t>
  </si>
  <si>
    <t xml:space="preserve">Hm</t>
  </si>
  <si>
    <t xml:space="preserve">Km</t>
  </si>
  <si>
    <t xml:space="preserve">Test  ν &lt; CMB</t>
  </si>
  <si>
    <t xml:space="preserve">Test λ &gt;  CMB</t>
  </si>
  <si>
    <t xml:space="preserve">1710.10181.pdf</t>
  </si>
  <si>
    <t xml:space="preserve">* 1</t>
  </si>
  <si>
    <t xml:space="preserve">Z=4,567</t>
  </si>
  <si>
    <t xml:space="preserve">1701.01121.pdf</t>
  </si>
  <si>
    <t xml:space="preserve">* 2</t>
  </si>
  <si>
    <t xml:space="preserve">Z=2,685</t>
  </si>
  <si>
    <t xml:space="preserve">1606.00013.pdf</t>
  </si>
  <si>
    <t xml:space="preserve">* 3</t>
  </si>
  <si>
    <t xml:space="preserve">Z=0,376</t>
  </si>
  <si>
    <t xml:space="preserve">1705.09660.pdf</t>
  </si>
  <si>
    <t xml:space="preserve">* 4</t>
  </si>
  <si>
    <t xml:space="preserve">Z=5,655</t>
  </si>
  <si>
    <t xml:space="preserve">astro-ph/0501447v1.pdf</t>
  </si>
  <si>
    <t xml:space="preserve">* 5</t>
  </si>
  <si>
    <t xml:space="preserve">Z=5,202</t>
  </si>
  <si>
    <t xml:space="preserve">astr0-ph/0307408v1.pdf</t>
  </si>
  <si>
    <t xml:space="preserve">* 6</t>
  </si>
  <si>
    <t xml:space="preserve">Z=6,42</t>
  </si>
  <si>
    <t xml:space="preserve">astr0-ph/0411732v1.pdf</t>
  </si>
  <si>
    <t xml:space="preserve">* 7</t>
  </si>
  <si>
    <t xml:space="preserve">Z=3,79786</t>
  </si>
  <si>
    <t xml:space="preserve">1811.08104.pdf</t>
  </si>
  <si>
    <t xml:space="preserve">* 8</t>
  </si>
  <si>
    <t xml:space="preserve">Z=1,1946</t>
  </si>
  <si>
    <t xml:space="preserve">1812.04653.pdf</t>
  </si>
  <si>
    <t xml:space="preserve">* 9</t>
  </si>
  <si>
    <t xml:space="preserve">Z=2,60669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</si>
</sst>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00"/>
    <numFmt numFmtId="166" formatCode="0.0000E+00"/>
    <numFmt numFmtId="167" formatCode="0.00000E+00"/>
    <numFmt numFmtId="168" formatCode="#,##0.000000"/>
    <numFmt numFmtId="169" formatCode="@"/>
    <numFmt numFmtId="170" formatCode="#,##0.00000"/>
    <numFmt numFmtId="171" formatCode="0.00E+000"/>
    <numFmt numFmtId="172" formatCode="#,##0.0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FreeSans"/>
      <family val="2"/>
    </font>
    <font>
      <b val="true"/>
      <i val="true"/>
      <sz val="10"/>
      <color rgb="FFFFFFFF"/>
      <name val="FreeSans"/>
      <family val="2"/>
    </font>
    <font>
      <b val="true"/>
      <sz val="10"/>
      <color rgb="FFFFFFFF"/>
      <name val="FreeSans"/>
      <family val="2"/>
    </font>
    <font>
      <sz val="12"/>
      <name val="Arial"/>
      <family val="2"/>
    </font>
    <font>
      <sz val="10"/>
      <color rgb="FFFFFFFF"/>
      <name val="FreeSans"/>
      <family val="2"/>
    </font>
    <font>
      <sz val="10"/>
      <name val="Ubuntu"/>
      <family val="0"/>
    </font>
    <font>
      <b val="true"/>
      <sz val="10"/>
      <name val="FreeSans"/>
      <family val="2"/>
    </font>
    <font>
      <sz val="10"/>
      <name val="Noto Sans"/>
      <family val="2"/>
    </font>
  </fonts>
  <fills count="28">
    <fill>
      <patternFill patternType="none"/>
    </fill>
    <fill>
      <patternFill patternType="gray125"/>
    </fill>
    <fill>
      <patternFill patternType="solid">
        <fgColor rgb="FFAFD095"/>
        <bgColor rgb="FFDFCCE4"/>
      </patternFill>
    </fill>
    <fill>
      <patternFill patternType="solid">
        <fgColor rgb="FF99FF66"/>
        <bgColor rgb="FFCCFF66"/>
      </patternFill>
    </fill>
    <fill>
      <patternFill patternType="solid">
        <fgColor rgb="FF666666"/>
        <bgColor rgb="FF5983B0"/>
      </patternFill>
    </fill>
    <fill>
      <patternFill patternType="solid">
        <fgColor rgb="FFFF99FF"/>
        <bgColor rgb="FFCC99FF"/>
      </patternFill>
    </fill>
    <fill>
      <patternFill patternType="solid">
        <fgColor rgb="FFFFCCCC"/>
        <bgColor rgb="FFDFCCE4"/>
      </patternFill>
    </fill>
    <fill>
      <patternFill patternType="solid">
        <fgColor rgb="FFFFD32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rgb="FF66FF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FF5429"/>
        <bgColor rgb="FFEF413D"/>
      </patternFill>
    </fill>
    <fill>
      <patternFill patternType="solid">
        <fgColor rgb="FF5983B0"/>
        <bgColor rgb="FF666666"/>
      </patternFill>
    </fill>
    <fill>
      <patternFill patternType="solid">
        <fgColor rgb="FFB47804"/>
        <bgColor rgb="FFC38312"/>
      </patternFill>
    </fill>
    <fill>
      <patternFill patternType="solid">
        <fgColor rgb="FFE6E6FF"/>
        <bgColor rgb="FFDFCCE4"/>
      </patternFill>
    </fill>
    <fill>
      <patternFill patternType="solid">
        <fgColor rgb="FFDFCCE4"/>
        <bgColor rgb="FFFFCCCC"/>
      </patternFill>
    </fill>
    <fill>
      <patternFill patternType="solid">
        <fgColor rgb="FFCCFF66"/>
        <bgColor rgb="FF99FF66"/>
      </patternFill>
    </fill>
    <fill>
      <patternFill patternType="solid">
        <fgColor rgb="FF9900FF"/>
        <bgColor rgb="FF800080"/>
      </patternFill>
    </fill>
    <fill>
      <patternFill patternType="solid">
        <fgColor rgb="FF0066FF"/>
        <bgColor rgb="FF008080"/>
      </patternFill>
    </fill>
    <fill>
      <patternFill patternType="solid">
        <fgColor rgb="FFFF3300"/>
        <bgColor rgb="FFEF413D"/>
      </patternFill>
    </fill>
    <fill>
      <patternFill patternType="solid">
        <fgColor rgb="FF00B6BD"/>
        <bgColor rgb="FF33CCCC"/>
      </patternFill>
    </fill>
    <fill>
      <patternFill patternType="solid">
        <fgColor rgb="FF00CC00"/>
        <bgColor rgb="FF00CC33"/>
      </patternFill>
    </fill>
    <fill>
      <patternFill patternType="solid">
        <fgColor rgb="FF00CC33"/>
        <bgColor rgb="FF00CC00"/>
      </patternFill>
    </fill>
    <fill>
      <patternFill patternType="solid">
        <fgColor rgb="FFFFFFFF"/>
        <bgColor rgb="FFFFFFCC"/>
      </patternFill>
    </fill>
    <fill>
      <patternFill patternType="solid">
        <fgColor rgb="FFEF413D"/>
        <bgColor rgb="FFFF5429"/>
      </patternFill>
    </fill>
    <fill>
      <patternFill patternType="solid">
        <fgColor rgb="FF3399FF"/>
        <bgColor rgb="FF5983B0"/>
      </patternFill>
    </fill>
    <fill>
      <patternFill patternType="solid">
        <fgColor rgb="FFC38312"/>
        <bgColor rgb="FFB47804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true">
      <alignment horizontal="center" vertical="center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1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1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1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1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1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1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1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1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1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1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1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1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2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2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2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2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isible" xfId="20"/>
  </cellStyles>
  <dxfs count="1">
    <dxf>
      <font>
        <name val="FreeSans"/>
        <family val="2"/>
        <b val="0"/>
        <i val="0"/>
        <strike val="0"/>
        <outline val="0"/>
        <shadow val="0"/>
        <color rgb="00FFFFFF"/>
        <sz val="10"/>
        <u val="none"/>
      </font>
      <fill>
        <patternFill>
          <bgColor rgb="FFAFD095"/>
        </patternFill>
      </fill>
      <alignment horizontal="center" vertical="center" textRotation="0" wrapText="false" indent="0" shrinkToFit="false"/>
      <protection locked="true" hidden="false"/>
    </dxf>
  </dxfs>
  <colors>
    <indexedColors>
      <rgbColor rgb="FF000000"/>
      <rgbColor rgb="FFFFFFFF"/>
      <rgbColor rgb="FFFF33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B47804"/>
      <rgbColor rgb="FF9900FF"/>
      <rgbColor rgb="FF008080"/>
      <rgbColor rgb="FFAFD095"/>
      <rgbColor rgb="FF5983B0"/>
      <rgbColor rgb="FF9999FF"/>
      <rgbColor rgb="FFEF413D"/>
      <rgbColor rgb="FFFFFFCC"/>
      <rgbColor rgb="FFE6E6FF"/>
      <rgbColor rgb="FF660066"/>
      <rgbColor rgb="FFFF8080"/>
      <rgbColor rgb="FF0066FF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6BD"/>
      <rgbColor rgb="FFCCFFFF"/>
      <rgbColor rgb="FFCCFF66"/>
      <rgbColor rgb="FFFFFF99"/>
      <rgbColor rgb="FF66FFFF"/>
      <rgbColor rgb="FFFF99FF"/>
      <rgbColor rgb="FFCC99FF"/>
      <rgbColor rgb="FFFFCCCC"/>
      <rgbColor rgb="FF3399FF"/>
      <rgbColor rgb="FF33CCCC"/>
      <rgbColor rgb="FF99FF66"/>
      <rgbColor rgb="FFFFD320"/>
      <rgbColor rgb="FFC38312"/>
      <rgbColor rgb="FFFF5429"/>
      <rgbColor rgb="FF666666"/>
      <rgbColor rgb="FF969696"/>
      <rgbColor rgb="FF003366"/>
      <rgbColor rgb="FF00CC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2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14" topLeftCell="I94" activePane="bottomLeft" state="frozen"/>
      <selection pane="topLeft" activeCell="A1" activeCellId="0" sqref="A1"/>
      <selection pane="bottomLeft" activeCell="A100" activeCellId="0" sqref="A100"/>
    </sheetView>
  </sheetViews>
  <sheetFormatPr defaultColWidth="6.09375" defaultRowHeight="12.8" zeroHeight="false" outlineLevelRow="0" outlineLevelCol="0"/>
  <cols>
    <col collapsed="false" customWidth="true" hidden="false" outlineLevel="0" max="1" min="1" style="1" width="58.35"/>
    <col collapsed="false" customWidth="true" hidden="false" outlineLevel="0" max="2" min="2" style="1" width="15.93"/>
    <col collapsed="false" customWidth="true" hidden="false" outlineLevel="0" max="4" min="3" style="1" width="15.56"/>
    <col collapsed="false" customWidth="true" hidden="false" outlineLevel="0" max="5" min="5" style="1" width="16.67"/>
    <col collapsed="false" customWidth="true" hidden="false" outlineLevel="0" max="6" min="6" style="1" width="14.28"/>
    <col collapsed="false" customWidth="true" hidden="false" outlineLevel="0" max="7" min="7" style="1" width="17.21"/>
    <col collapsed="false" customWidth="true" hidden="false" outlineLevel="0" max="8" min="8" style="1" width="17.06"/>
    <col collapsed="false" customWidth="true" hidden="false" outlineLevel="0" max="9" min="9" style="1" width="13.89"/>
    <col collapsed="false" customWidth="true" hidden="false" outlineLevel="0" max="10" min="10" style="1" width="16.87"/>
    <col collapsed="false" customWidth="true" hidden="false" outlineLevel="0" max="11" min="11" style="1" width="18.15"/>
    <col collapsed="false" customWidth="true" hidden="false" outlineLevel="0" max="12" min="12" style="1" width="17.59"/>
    <col collapsed="false" customWidth="true" hidden="false" outlineLevel="0" max="13" min="13" style="1" width="16.87"/>
    <col collapsed="false" customWidth="true" hidden="false" outlineLevel="0" max="14" min="14" style="1" width="14.43"/>
    <col collapsed="false" customWidth="true" hidden="false" outlineLevel="0" max="15" min="15" style="1" width="17.4"/>
    <col collapsed="false" customWidth="true" hidden="false" outlineLevel="0" max="17" min="16" style="1" width="14.62"/>
    <col collapsed="false" customWidth="true" hidden="false" outlineLevel="0" max="18" min="18" style="1" width="15.56"/>
    <col collapsed="false" customWidth="true" hidden="false" outlineLevel="0" max="19" min="19" style="1" width="14.81"/>
    <col collapsed="false" customWidth="true" hidden="false" outlineLevel="0" max="20" min="20" style="1" width="14.43"/>
    <col collapsed="false" customWidth="true" hidden="false" outlineLevel="0" max="21" min="21" style="1" width="14.62"/>
    <col collapsed="false" customWidth="true" hidden="false" outlineLevel="0" max="22" min="22" style="1" width="16.67"/>
    <col collapsed="false" customWidth="false" hidden="false" outlineLevel="0" max="1021" min="23" style="1" width="6.08"/>
    <col collapsed="false" customWidth="true" hidden="false" outlineLevel="0" max="1022" min="1022" style="1" width="11.52"/>
    <col collapsed="false" customWidth="true" hidden="false" outlineLevel="0" max="1024" min="1023" style="2" width="11.52"/>
  </cols>
  <sheetData>
    <row r="1" customFormat="false" ht="17" hidden="false" customHeight="true" outlineLevel="0" collapsed="false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2"/>
      <c r="G1" s="6" t="s">
        <v>5</v>
      </c>
      <c r="H1" s="6"/>
      <c r="I1" s="7"/>
      <c r="J1" s="6" t="s">
        <v>6</v>
      </c>
      <c r="K1" s="6"/>
      <c r="M1" s="8" t="s">
        <v>7</v>
      </c>
      <c r="N1" s="8"/>
      <c r="O1" s="8"/>
      <c r="P1" s="9"/>
      <c r="Q1" s="8" t="s">
        <v>8</v>
      </c>
      <c r="R1" s="8"/>
      <c r="T1" s="8" t="s">
        <v>9</v>
      </c>
      <c r="U1" s="8"/>
    </row>
    <row r="2" customFormat="false" ht="17" hidden="false" customHeight="true" outlineLevel="0" collapsed="false">
      <c r="A2" s="6" t="s">
        <v>10</v>
      </c>
      <c r="B2" s="10" t="n">
        <f aca="false">IF(ISTEXT(B1),IF(B1="D",D2,IF(B1="L",E2,"B1 : D ou L")),"B1 : D ou L")</f>
        <v>299792458</v>
      </c>
      <c r="C2" s="10" t="s">
        <v>11</v>
      </c>
      <c r="D2" s="11" t="n">
        <v>299792458</v>
      </c>
      <c r="E2" s="12" t="n">
        <v>299792458</v>
      </c>
      <c r="F2" s="2"/>
      <c r="G2" s="6" t="s">
        <v>12</v>
      </c>
      <c r="H2" s="13" t="n">
        <v>407606</v>
      </c>
      <c r="I2" s="7"/>
      <c r="J2" s="14" t="s">
        <v>13</v>
      </c>
      <c r="K2" s="15" t="s">
        <v>14</v>
      </c>
      <c r="M2" s="8"/>
      <c r="N2" s="8" t="s">
        <v>15</v>
      </c>
      <c r="O2" s="16" t="s">
        <v>16</v>
      </c>
      <c r="P2" s="7"/>
      <c r="Q2" s="8" t="s">
        <v>17</v>
      </c>
      <c r="R2" s="17" t="s">
        <v>18</v>
      </c>
      <c r="S2" s="18"/>
      <c r="T2" s="8" t="s">
        <v>19</v>
      </c>
      <c r="U2" s="13" t="n">
        <v>7.71409433904331</v>
      </c>
    </row>
    <row r="3" customFormat="false" ht="17" hidden="false" customHeight="true" outlineLevel="0" collapsed="false">
      <c r="A3" s="6" t="s">
        <v>20</v>
      </c>
      <c r="B3" s="10" t="n">
        <f aca="false">IF(ISTEXT(B1),IF(B1="D",D3,IF(B1="L",E3,"B1 : D ou L")),"B1 : D ou L")</f>
        <v>0.001873</v>
      </c>
      <c r="C3" s="10" t="s">
        <v>21</v>
      </c>
      <c r="D3" s="11" t="n">
        <v>0.001873</v>
      </c>
      <c r="E3" s="12" t="n">
        <v>0.001873</v>
      </c>
      <c r="F3" s="2"/>
      <c r="G3" s="6" t="s">
        <v>22</v>
      </c>
      <c r="H3" s="13" t="n">
        <v>15386.2</v>
      </c>
      <c r="I3" s="7"/>
      <c r="J3" s="14" t="s">
        <v>23</v>
      </c>
      <c r="K3" s="15" t="s">
        <v>24</v>
      </c>
      <c r="M3" s="8" t="s">
        <v>25</v>
      </c>
      <c r="N3" s="19" t="n">
        <f aca="false">$B$6*$J$5</f>
        <v>27.9570840696</v>
      </c>
      <c r="O3" s="20" t="n">
        <f aca="false">$B$6*LN($J$5+1)</f>
        <v>8.43976392352329</v>
      </c>
      <c r="P3" s="2"/>
      <c r="Q3" s="13" t="n">
        <v>0.00231945101875319</v>
      </c>
      <c r="R3" s="21" t="n">
        <f aca="false">$B$2/Q3</f>
        <v>129251471825.067</v>
      </c>
      <c r="S3" s="22"/>
      <c r="T3" s="8" t="s">
        <v>15</v>
      </c>
      <c r="U3" s="16" t="s">
        <v>16</v>
      </c>
    </row>
    <row r="4" customFormat="false" ht="17" hidden="false" customHeight="true" outlineLevel="0" collapsed="false">
      <c r="A4" s="23" t="s">
        <v>26</v>
      </c>
      <c r="B4" s="10" t="n">
        <f aca="false">IF(ISTEXT(B1),IF(B1="D",D4,IF(B1="L",E4,"B1 : D ou L")),"B1 : D ou L")</f>
        <v>160200000000</v>
      </c>
      <c r="C4" s="10" t="s">
        <v>27</v>
      </c>
      <c r="D4" s="11" t="n">
        <v>160200000000</v>
      </c>
      <c r="E4" s="12" t="n">
        <v>160200000000</v>
      </c>
      <c r="F4" s="2"/>
      <c r="G4" s="6" t="s">
        <v>28</v>
      </c>
      <c r="H4" s="24" t="n">
        <f aca="false">SQRT(H2/H3)-1</f>
        <v>4.14700508634682</v>
      </c>
      <c r="I4" s="7"/>
      <c r="J4" s="14" t="s">
        <v>29</v>
      </c>
      <c r="K4" s="15" t="s">
        <v>30</v>
      </c>
      <c r="M4" s="16" t="s">
        <v>31</v>
      </c>
      <c r="N4" s="19" t="n">
        <f aca="false">$B$6*N5*1000</f>
        <v>13.4246575342466</v>
      </c>
      <c r="O4" s="20" t="n">
        <f aca="false">($B$6*LN(N6+1) - O3)*1000</f>
        <v>1.71907474311972</v>
      </c>
      <c r="P4" s="2"/>
      <c r="Q4" s="21" t="n">
        <f aca="false">$B$2/R4</f>
        <v>22468.7000551314</v>
      </c>
      <c r="R4" s="13" t="n">
        <v>13342.6703487251</v>
      </c>
      <c r="S4" s="2"/>
      <c r="T4" s="19" t="n">
        <f aca="false">$U$2/$B$6</f>
        <v>1.8783957758876</v>
      </c>
      <c r="U4" s="20" t="n">
        <f aca="false">EXP($T$4) - 1</f>
        <v>5.543</v>
      </c>
    </row>
    <row r="5" customFormat="false" ht="17" hidden="false" customHeight="true" outlineLevel="0" collapsed="false">
      <c r="A5" s="6" t="s">
        <v>32</v>
      </c>
      <c r="B5" s="10" t="n">
        <f aca="false">IF(ISTEXT(B1),IF(B1="D",D5,IF(B1="L",E5,"B1 : D ou L")),"B1 : D ou L")</f>
        <v>2.72548</v>
      </c>
      <c r="C5" s="10" t="s">
        <v>33</v>
      </c>
      <c r="D5" s="11" t="n">
        <v>2.72548</v>
      </c>
      <c r="E5" s="12" t="n">
        <v>2.72548</v>
      </c>
      <c r="F5" s="2"/>
      <c r="G5" s="22"/>
      <c r="H5" s="25"/>
      <c r="I5" s="7"/>
      <c r="J5" s="26" t="n">
        <v>6.8076</v>
      </c>
      <c r="K5" s="27" t="n">
        <f aca="false">IF(J5&gt;0,-1/(1+(1/J5)),"Z optique &gt; 0")</f>
        <v>-0.871919668015779</v>
      </c>
      <c r="L5" s="28"/>
      <c r="M5" s="16" t="s">
        <v>34</v>
      </c>
      <c r="N5" s="24" t="n">
        <f aca="false">1000*N7/$B$2</f>
        <v>0.00326892813294189</v>
      </c>
      <c r="O5" s="27" t="n">
        <f aca="false">O6-K5</f>
        <v>-5.3602922331919E-005</v>
      </c>
      <c r="P5" s="2"/>
      <c r="Q5" s="2"/>
      <c r="R5" s="2"/>
      <c r="S5" s="2"/>
    </row>
    <row r="6" customFormat="false" ht="17" hidden="false" customHeight="true" outlineLevel="0" collapsed="false">
      <c r="A6" s="29" t="s">
        <v>35</v>
      </c>
      <c r="B6" s="10" t="n">
        <f aca="false">IF(ISTEXT(B1),IF(B1="D",D6,IF(B1="L",E6,"B1 : D ou L")),"B1 : D ou L")</f>
        <v>4.106746</v>
      </c>
      <c r="C6" s="30" t="s">
        <v>36</v>
      </c>
      <c r="D6" s="11" t="n">
        <f aca="false">B2/D7/1000000</f>
        <v>4.106746</v>
      </c>
      <c r="E6" s="12" t="n">
        <f aca="false">B2/E7/1000000</f>
        <v>3.55631175806982</v>
      </c>
      <c r="F6" s="2"/>
      <c r="G6" s="2"/>
      <c r="H6" s="2"/>
      <c r="I6" s="7"/>
      <c r="J6" s="24" t="n">
        <f aca="false">IF(AND(K6&lt;0,K6&gt;-1),-1/(1+(1/K6)),"-1 &lt; Z radio &lt; 0")</f>
        <v>4.33902829684998</v>
      </c>
      <c r="K6" s="31" t="n">
        <v>-0.8127</v>
      </c>
      <c r="M6" s="16" t="s">
        <v>37</v>
      </c>
      <c r="N6" s="24" t="n">
        <f aca="false">$J$5+N5</f>
        <v>6.81086892813294</v>
      </c>
      <c r="O6" s="27" t="n">
        <f aca="false">IF(N6&gt;0,-1/(1+(1/N6)),"Z optique &gt; 0")</f>
        <v>-0.871973270938111</v>
      </c>
      <c r="P6" s="2"/>
      <c r="Q6" s="2"/>
      <c r="R6" s="7"/>
    </row>
    <row r="7" customFormat="false" ht="17" hidden="false" customHeight="true" outlineLevel="0" collapsed="false">
      <c r="A7" s="8" t="s">
        <v>38</v>
      </c>
      <c r="B7" s="10" t="n">
        <f aca="false">IF(ISTEXT(B1),IF(B1="D",D7,IF(B3="L",E7,"B1 : D ou L")),"B1 : D ou L")</f>
        <v>73</v>
      </c>
      <c r="C7" s="30" t="s">
        <v>39</v>
      </c>
      <c r="D7" s="11" t="n">
        <v>73</v>
      </c>
      <c r="E7" s="12" t="n">
        <v>84.2987</v>
      </c>
      <c r="F7" s="2"/>
      <c r="G7" s="6" t="s">
        <v>40</v>
      </c>
      <c r="H7" s="6"/>
      <c r="I7" s="7"/>
      <c r="J7" s="6" t="s">
        <v>41</v>
      </c>
      <c r="K7" s="6"/>
      <c r="M7" s="16" t="s">
        <v>42</v>
      </c>
      <c r="N7" s="32" t="n">
        <v>980</v>
      </c>
      <c r="O7" s="33" t="n">
        <f aca="false">$B$2*O5/1000</f>
        <v>-16.0697518418691</v>
      </c>
    </row>
    <row r="8" customFormat="false" ht="17" hidden="false" customHeight="true" outlineLevel="0" collapsed="false">
      <c r="A8" s="29" t="s">
        <v>43</v>
      </c>
      <c r="B8" s="10" t="n">
        <f aca="false">IF(ISTEXT(B1),IF(B1="D",D8,IF(B1="L",E8,"B1 : D ou L")),"B1 : D ou L")</f>
        <v>1.66666666666667E-029</v>
      </c>
      <c r="C8" s="30" t="s">
        <v>44</v>
      </c>
      <c r="D8" s="11" t="n">
        <v>1.66666666666667E-029</v>
      </c>
      <c r="E8" s="12" t="n">
        <v>0</v>
      </c>
      <c r="F8" s="2"/>
      <c r="G8" s="6" t="s">
        <v>45</v>
      </c>
      <c r="H8" s="13" t="n">
        <v>79193</v>
      </c>
      <c r="I8" s="2"/>
      <c r="J8" s="19" t="n">
        <f aca="false">$B$2*$J$5/1000</f>
        <v>2040867.1370808</v>
      </c>
      <c r="K8" s="33" t="n">
        <f aca="false">$B$2*$K$5/1000</f>
        <v>-261394.940452994</v>
      </c>
      <c r="M8" s="22"/>
      <c r="N8" s="2"/>
      <c r="O8" s="2"/>
      <c r="P8" s="2"/>
    </row>
    <row r="9" customFormat="false" ht="17" hidden="false" customHeight="true" outlineLevel="0" collapsed="false">
      <c r="A9" s="8" t="s">
        <v>46</v>
      </c>
      <c r="B9" s="10" t="n">
        <f aca="false">IF(ISTEXT(B1),IF(B1="D",D9,IF(B1="L",E9,"B1 : D ou L")),"B1 : D ou L")</f>
        <v>2.11201596396467E-012</v>
      </c>
      <c r="C9" s="30"/>
      <c r="D9" s="11" t="n">
        <f aca="false">D6*D8*3.085678E+016</f>
        <v>2.11201596396467E-012</v>
      </c>
      <c r="E9" s="12" t="n">
        <f aca="false">E6*E8*3.085678E+016</f>
        <v>0</v>
      </c>
      <c r="F9" s="2"/>
      <c r="G9" s="6" t="s">
        <v>47</v>
      </c>
      <c r="H9" s="34" t="n">
        <f aca="false">H8*($J$5+1)</f>
        <v>618307.2668</v>
      </c>
      <c r="I9" s="2"/>
      <c r="J9" s="2"/>
      <c r="K9" s="2"/>
      <c r="M9" s="8" t="s">
        <v>48</v>
      </c>
      <c r="N9" s="8" t="s">
        <v>15</v>
      </c>
      <c r="O9" s="16" t="s">
        <v>16</v>
      </c>
    </row>
    <row r="10" customFormat="false" ht="17" hidden="false" customHeight="true" outlineLevel="0" collapsed="false">
      <c r="A10" s="8" t="s">
        <v>49</v>
      </c>
      <c r="B10" s="10" t="n">
        <f aca="false">IF(ISTEXT(B1),IF(B1="D",D10,IF(B1="L",E10,"B1 : D ou L")),"B1 : D ou L")</f>
        <v>0.33834495742714</v>
      </c>
      <c r="C10" s="10" t="s">
        <v>27</v>
      </c>
      <c r="D10" s="11" t="n">
        <f aca="false">D4*D9</f>
        <v>0.33834495742714</v>
      </c>
      <c r="E10" s="12" t="n">
        <f aca="false">E4*E9</f>
        <v>0</v>
      </c>
      <c r="F10" s="2"/>
      <c r="G10" s="22"/>
      <c r="H10" s="25"/>
      <c r="I10" s="35"/>
      <c r="J10" s="2"/>
      <c r="K10" s="2"/>
      <c r="M10" s="8" t="s">
        <v>50</v>
      </c>
      <c r="N10" s="36" t="n">
        <f aca="false">2*PI()*N3*1000000/(360*60*60)</f>
        <v>135.539768408715</v>
      </c>
      <c r="O10" s="20" t="n">
        <f aca="false">2*PI()*O3*1000000/(360*60*60)</f>
        <v>40.9171301545879</v>
      </c>
    </row>
    <row r="11" customFormat="false" ht="17" hidden="false" customHeight="true" outlineLevel="0" collapsed="false">
      <c r="B11" s="5" t="str">
        <f aca="false">IF(ISTEXT(B1),IF(B1="D",D1,IF(B1="L",E1,"B1 : D ou L")),"B1 : D ou L")</f>
        <v>Distant</v>
      </c>
      <c r="C11" s="37"/>
      <c r="F11" s="37"/>
      <c r="G11" s="38" t="s">
        <v>51</v>
      </c>
      <c r="H11" s="38"/>
      <c r="I11" s="38"/>
      <c r="J11" s="38"/>
      <c r="K11" s="38"/>
      <c r="M11" s="2"/>
      <c r="N11" s="2"/>
      <c r="O11" s="2"/>
    </row>
    <row r="12" customFormat="false" ht="17" hidden="false" customHeight="true" outlineLevel="0" collapsed="false">
      <c r="A12" s="39" t="s">
        <v>52</v>
      </c>
      <c r="B12" s="40"/>
      <c r="C12" s="40"/>
      <c r="D12" s="6" t="s">
        <v>53</v>
      </c>
      <c r="E12" s="6"/>
      <c r="F12" s="40"/>
      <c r="R12" s="6" t="s">
        <v>54</v>
      </c>
      <c r="S12" s="6"/>
      <c r="T12" s="6"/>
      <c r="U12" s="6"/>
      <c r="AMH12" s="2"/>
    </row>
    <row r="13" customFormat="false" ht="17" hidden="false" customHeight="true" outlineLevel="0" collapsed="false">
      <c r="A13" s="22"/>
      <c r="B13" s="6" t="s">
        <v>47</v>
      </c>
      <c r="C13" s="6"/>
      <c r="D13" s="8" t="s">
        <v>55</v>
      </c>
      <c r="E13" s="17" t="s">
        <v>56</v>
      </c>
      <c r="F13" s="6" t="s">
        <v>57</v>
      </c>
      <c r="G13" s="6"/>
      <c r="H13" s="6"/>
      <c r="I13" s="6"/>
      <c r="J13" s="6"/>
      <c r="K13" s="6"/>
      <c r="L13" s="6" t="s">
        <v>58</v>
      </c>
      <c r="M13" s="6"/>
      <c r="N13" s="6"/>
      <c r="O13" s="6"/>
      <c r="P13" s="6"/>
      <c r="Q13" s="6"/>
      <c r="R13" s="16" t="s">
        <v>59</v>
      </c>
      <c r="S13" s="16"/>
      <c r="T13" s="16" t="s">
        <v>60</v>
      </c>
      <c r="U13" s="16"/>
      <c r="AMH13" s="2"/>
    </row>
    <row r="14" s="44" customFormat="true" ht="30.95" hidden="false" customHeight="true" outlineLevel="0" collapsed="false">
      <c r="A14" s="41" t="s">
        <v>61</v>
      </c>
      <c r="B14" s="42" t="s">
        <v>62</v>
      </c>
      <c r="C14" s="29" t="s">
        <v>63</v>
      </c>
      <c r="D14" s="13" t="n">
        <v>0.00699146</v>
      </c>
      <c r="E14" s="13" t="n">
        <v>407606.0052</v>
      </c>
      <c r="F14" s="8" t="s">
        <v>64</v>
      </c>
      <c r="G14" s="8" t="s">
        <v>65</v>
      </c>
      <c r="H14" s="8" t="s">
        <v>66</v>
      </c>
      <c r="I14" s="8" t="s">
        <v>67</v>
      </c>
      <c r="J14" s="8" t="s">
        <v>17</v>
      </c>
      <c r="K14" s="17" t="s">
        <v>68</v>
      </c>
      <c r="L14" s="8" t="s">
        <v>69</v>
      </c>
      <c r="M14" s="43" t="s">
        <v>70</v>
      </c>
      <c r="N14" s="8" t="s">
        <v>71</v>
      </c>
      <c r="O14" s="43" t="s">
        <v>72</v>
      </c>
      <c r="P14" s="8" t="s">
        <v>73</v>
      </c>
      <c r="Q14" s="8" t="s">
        <v>74</v>
      </c>
      <c r="R14" s="8" t="s">
        <v>75</v>
      </c>
      <c r="S14" s="17" t="s">
        <v>76</v>
      </c>
      <c r="T14" s="8" t="s">
        <v>75</v>
      </c>
      <c r="U14" s="17" t="s">
        <v>76</v>
      </c>
      <c r="ALZ14" s="1"/>
      <c r="AMA14" s="1"/>
      <c r="AMB14" s="1"/>
      <c r="AMC14" s="1"/>
      <c r="AMD14" s="1"/>
      <c r="AME14" s="1"/>
      <c r="AMF14" s="1"/>
      <c r="AMG14" s="1"/>
      <c r="AMH14" s="2"/>
      <c r="AMI14" s="2"/>
      <c r="AMJ14" s="2"/>
    </row>
    <row r="15" customFormat="false" ht="17" hidden="false" customHeight="true" outlineLevel="0" collapsed="false">
      <c r="A15" s="45" t="s">
        <v>77</v>
      </c>
      <c r="B15" s="46" t="n">
        <v>1E-012</v>
      </c>
      <c r="C15" s="47" t="n">
        <f aca="false">$B$2 / B15/1000000</f>
        <v>299792458000000</v>
      </c>
      <c r="D15" s="48" t="n">
        <f aca="false">IF(($D$14 - B15)/B15&lt;0,"",($D$14 - B15)/B15)</f>
        <v>6991459999</v>
      </c>
      <c r="E15" s="48" t="n">
        <f aca="false">IF((C15 - $E$14)/$E$14&lt;0,"",(C15 - $E$14)/$E$14)</f>
        <v>735495683.9885</v>
      </c>
      <c r="F15" s="49" t="n">
        <f aca="false">($B$3- B15)/B15</f>
        <v>1872999999</v>
      </c>
      <c r="G15" s="49" t="n">
        <f aca="false">$B$6*LN(  (F15+1+$B$9) / (1+$B$9)  )</f>
        <v>87.6823423134443</v>
      </c>
      <c r="H15" s="49" t="n">
        <f aca="false">(3.085678E+016)*G15/$B$2/31557600</f>
        <v>285.981590374235</v>
      </c>
      <c r="I15" s="50" t="n">
        <f aca="false">IF(ISNUMBER(K15),$O$3/G15,"")</f>
        <v>0.0962538602510534</v>
      </c>
      <c r="J15" s="50" t="n">
        <f aca="false">IF(ISNUMBER(K15),$B$2/K15/1000000,"")</f>
        <v>7.8076E-012</v>
      </c>
      <c r="K15" s="50" t="n">
        <f aca="false">IF($O$3&lt;G15 , C15*(  (1+$B$9/(F15+1))*EXP(-$O$3/$B$6)  -  $B$9/(F15+1)  ) , "")</f>
        <v>38397517547005.5</v>
      </c>
      <c r="L15" s="51" t="n">
        <f aca="false">B15*(1+$J$5)</f>
        <v>7.8076E-012</v>
      </c>
      <c r="M15" s="51" t="n">
        <f aca="false">C15/(1+$J$5)</f>
        <v>38397517547005.5</v>
      </c>
      <c r="N15" s="51" t="n">
        <f aca="false">B15*(1+$N$6)</f>
        <v>7.81086892813294E-012</v>
      </c>
      <c r="O15" s="51" t="n">
        <f aca="false">C15/(1+$N$6)</f>
        <v>38381447795163.6</v>
      </c>
      <c r="P15" s="51" t="n">
        <f aca="false">N15 - L15</f>
        <v>3.26892813294256E-015</v>
      </c>
      <c r="Q15" s="51" t="n">
        <f aca="false">(M15-O15)</f>
        <v>16069751841.8828</v>
      </c>
      <c r="R15" s="52" t="n">
        <f aca="false">IF(ISNUMBER(J15),B15,L15/(1+$K$5))</f>
        <v>1E-012</v>
      </c>
      <c r="S15" s="52" t="n">
        <f aca="false">IF(ISNUMBER(K15),C15,M15*(1+$K$5))</f>
        <v>299792458000000</v>
      </c>
      <c r="T15" s="52" t="n">
        <f aca="false">IF(ISNUMBER(J15),N15/(1+$N$6),N15/(1+$O$6))</f>
        <v>1E-012</v>
      </c>
      <c r="U15" s="52" t="n">
        <f aca="false">IF(ISNUMBER(K15),O15*(1+$N$6),O15*(1+$O$6))</f>
        <v>299792458000000</v>
      </c>
      <c r="AMH15" s="2"/>
    </row>
    <row r="16" customFormat="false" ht="17" hidden="false" customHeight="true" outlineLevel="0" collapsed="false">
      <c r="A16" s="53"/>
      <c r="B16" s="54" t="n">
        <v>1E-011</v>
      </c>
      <c r="C16" s="55" t="n">
        <f aca="false">$B$2 / B16/1000000</f>
        <v>29979245800000</v>
      </c>
      <c r="D16" s="56" t="n">
        <f aca="false">IF(($D$14 - B16)/B16&lt;0,"",($D$14 - B16)/B16)</f>
        <v>699145999</v>
      </c>
      <c r="E16" s="56" t="n">
        <f aca="false">IF((C16 - $E$14)/$E$14&lt;0,"",(C16 - $E$14)/$E$14)</f>
        <v>73549567.49885</v>
      </c>
      <c r="F16" s="20" t="n">
        <f aca="false">($B$3- B16)/B16</f>
        <v>187299999</v>
      </c>
      <c r="G16" s="20" t="n">
        <f aca="false">$B$6*LN(  (F16+1+$B$9) / (1+$B$9)  )</f>
        <v>78.2262101931314</v>
      </c>
      <c r="H16" s="20" t="n">
        <f aca="false">(3.085678E+016)*G16/$B$2/31557600</f>
        <v>255.13980819546</v>
      </c>
      <c r="I16" s="57" t="n">
        <f aca="false">IF(ISNUMBER(K16),$O$3/G16,"")</f>
        <v>0.107889208779084</v>
      </c>
      <c r="J16" s="57" t="n">
        <f aca="false">IF(ISNUMBER(K16),$B$2/K16/1000000,"")</f>
        <v>7.8076E-011</v>
      </c>
      <c r="K16" s="57" t="n">
        <f aca="false">IF($O$3&lt;G16 , C16*(  (1+$B$9/(F16+1))*EXP(-$O$3/$B$6)  -  $B$9/(F16+1)  ) , "")</f>
        <v>3839751754700.55</v>
      </c>
      <c r="L16" s="34" t="n">
        <f aca="false">B16*(1+$J$5)</f>
        <v>7.8076E-011</v>
      </c>
      <c r="M16" s="34" t="n">
        <f aca="false">C16/(1+$J$5)</f>
        <v>3839751754700.55</v>
      </c>
      <c r="N16" s="34" t="n">
        <f aca="false">B16*(1+$N$6)</f>
        <v>7.81086892813294E-011</v>
      </c>
      <c r="O16" s="34" t="n">
        <f aca="false">C16/(1+$N$6)</f>
        <v>3838144779516.36</v>
      </c>
      <c r="P16" s="34" t="n">
        <f aca="false">N16 - L16</f>
        <v>3.26892813294192E-014</v>
      </c>
      <c r="Q16" s="34" t="n">
        <f aca="false">(M16-O16)</f>
        <v>1606975184.18799</v>
      </c>
      <c r="R16" s="58" t="n">
        <f aca="false">IF(ISNUMBER(J16),B16,L16/(1+$K$5))</f>
        <v>1E-011</v>
      </c>
      <c r="S16" s="58" t="n">
        <f aca="false">IF(ISNUMBER(K16),C16,M16*(1+$K$5))</f>
        <v>29979245800000</v>
      </c>
      <c r="T16" s="58" t="n">
        <f aca="false">IF(ISNUMBER(J16),N16/(1+$N$6),N16/(1+$O$6))</f>
        <v>1E-011</v>
      </c>
      <c r="U16" s="58" t="n">
        <f aca="false">IF(ISNUMBER(K16),O16*(1+$N$6),O16*(1+$O$6))</f>
        <v>29979245800000</v>
      </c>
      <c r="AMH16" s="2"/>
    </row>
    <row r="17" customFormat="false" ht="17" hidden="false" customHeight="true" outlineLevel="0" collapsed="false">
      <c r="A17" s="45" t="s">
        <v>78</v>
      </c>
      <c r="B17" s="46" t="n">
        <v>1E-010</v>
      </c>
      <c r="C17" s="47" t="n">
        <f aca="false">$B$2 / B17/1000000</f>
        <v>2997924580000</v>
      </c>
      <c r="D17" s="48" t="n">
        <f aca="false">IF(($D$14 - B17)/B17&lt;0,"",($D$14 - B17)/B17)</f>
        <v>69914599</v>
      </c>
      <c r="E17" s="48" t="n">
        <f aca="false">IF((C17 - $E$14)/$E$14&lt;0,"",(C17 - $E$14)/$E$14)</f>
        <v>7354955.849885</v>
      </c>
      <c r="F17" s="49" t="n">
        <f aca="false">($B$3- B17)/B17</f>
        <v>18729999</v>
      </c>
      <c r="G17" s="49" t="n">
        <f aca="false">$B$6*LN(  (F17+1+$B$9) / (1+$B$9)  )</f>
        <v>68.7700780728185</v>
      </c>
      <c r="H17" s="49" t="n">
        <f aca="false">(3.085678E+016)*G17/$B$2/31557600</f>
        <v>224.298026016686</v>
      </c>
      <c r="I17" s="50" t="n">
        <f aca="false">IF(ISNUMBER(K17),$O$3/G17,"")</f>
        <v>0.122724361525178</v>
      </c>
      <c r="J17" s="50" t="n">
        <f aca="false">IF(ISNUMBER(K17),$B$2/K17/1000000,"")</f>
        <v>7.8076E-010</v>
      </c>
      <c r="K17" s="50" t="n">
        <f aca="false">IF($O$3&lt;G17 , C17*(  (1+$B$9/(F17+1))*EXP(-$O$3/$B$6)  -  $B$9/(F17+1)  ) , "")</f>
        <v>383975175470.055</v>
      </c>
      <c r="L17" s="51" t="n">
        <f aca="false">B17*(1+$J$5)</f>
        <v>7.8076E-010</v>
      </c>
      <c r="M17" s="51" t="n">
        <f aca="false">C17/(1+$J$5)</f>
        <v>383975175470.055</v>
      </c>
      <c r="N17" s="51" t="n">
        <f aca="false">B17*(1+$N$6)</f>
        <v>7.81086892813294E-010</v>
      </c>
      <c r="O17" s="51" t="n">
        <f aca="false">C17/(1+$N$6)</f>
        <v>383814477951.636</v>
      </c>
      <c r="P17" s="51" t="n">
        <f aca="false">N17 - L17</f>
        <v>3.26892813294243E-013</v>
      </c>
      <c r="Q17" s="51" t="n">
        <f aca="false">(M17-O17)</f>
        <v>160697518.418762</v>
      </c>
      <c r="R17" s="52" t="n">
        <f aca="false">IF(ISNUMBER(J17),B17,L17/(1+$K$5))</f>
        <v>1E-010</v>
      </c>
      <c r="S17" s="52" t="n">
        <f aca="false">IF(ISNUMBER(K17),C17,M17*(1+$K$5))</f>
        <v>2997924580000</v>
      </c>
      <c r="T17" s="52" t="n">
        <f aca="false">IF(ISNUMBER(J17),N17/(1+$N$6),N17/(1+$O$6))</f>
        <v>1E-010</v>
      </c>
      <c r="U17" s="52" t="n">
        <f aca="false">IF(ISNUMBER(K17),O17*(1+$N$6),O17*(1+$O$6))</f>
        <v>2997924580000</v>
      </c>
      <c r="AMH17" s="2"/>
    </row>
    <row r="18" customFormat="false" ht="17" hidden="false" customHeight="true" outlineLevel="0" collapsed="false">
      <c r="A18" s="45" t="s">
        <v>79</v>
      </c>
      <c r="B18" s="46" t="n">
        <v>1E-009</v>
      </c>
      <c r="C18" s="47" t="n">
        <f aca="false">$B$2 / B18/1000000</f>
        <v>299792458000</v>
      </c>
      <c r="D18" s="48" t="n">
        <f aca="false">IF(($D$14 - B18)/B18&lt;0,"",($D$14 - B18)/B18)</f>
        <v>6991459</v>
      </c>
      <c r="E18" s="48" t="n">
        <f aca="false">IF((C18 - $E$14)/$E$14&lt;0,"",(C18 - $E$14)/$E$14)</f>
        <v>735494.6849885</v>
      </c>
      <c r="F18" s="49" t="n">
        <f aca="false">($B$3- B18)/B18</f>
        <v>1872999</v>
      </c>
      <c r="G18" s="49" t="n">
        <f aca="false">$B$6*LN(  (F18+1+$B$9) / (1+$B$9)  )</f>
        <v>59.3139459525056</v>
      </c>
      <c r="H18" s="49" t="n">
        <f aca="false">(3.085678E+016)*G18/$B$2/31557600</f>
        <v>193.456243837912</v>
      </c>
      <c r="I18" s="50" t="n">
        <f aca="false">IF(ISNUMBER(K18),$O$3/G18,"")</f>
        <v>0.142289705869194</v>
      </c>
      <c r="J18" s="50" t="n">
        <f aca="false">IF(ISNUMBER(K18),$B$2/K18/1000000,"")</f>
        <v>7.8076E-009</v>
      </c>
      <c r="K18" s="50" t="n">
        <f aca="false">IF($O$3&lt;G18 , C18*(  (1+$B$9/(F18+1))*EXP(-$O$3/$B$6)  -  $B$9/(F18+1)  ) , "")</f>
        <v>38397517547.0055</v>
      </c>
      <c r="L18" s="51" t="n">
        <f aca="false">B18*(1+$J$5)</f>
        <v>7.8076E-009</v>
      </c>
      <c r="M18" s="51" t="n">
        <f aca="false">C18/(1+$J$5)</f>
        <v>38397517547.0055</v>
      </c>
      <c r="N18" s="51" t="n">
        <f aca="false">B18*(1+$N$6)</f>
        <v>7.81086892813294E-009</v>
      </c>
      <c r="O18" s="51" t="n">
        <f aca="false">C18/(1+$N$6)</f>
        <v>38381447795.1636</v>
      </c>
      <c r="P18" s="51" t="n">
        <f aca="false">N18 - L18</f>
        <v>3.26892813294181E-012</v>
      </c>
      <c r="Q18" s="51" t="n">
        <f aca="false">(M18-O18)</f>
        <v>16069751.8418808</v>
      </c>
      <c r="R18" s="52" t="n">
        <f aca="false">IF(ISNUMBER(J18),B18,L18/(1+$K$5))</f>
        <v>1E-009</v>
      </c>
      <c r="S18" s="52" t="n">
        <f aca="false">IF(ISNUMBER(K18),C18,M18*(1+$K$5))</f>
        <v>299792458000</v>
      </c>
      <c r="T18" s="52" t="n">
        <f aca="false">IF(ISNUMBER(J18),N18/(1+$N$6),N18/(1+$O$6))</f>
        <v>1E-009</v>
      </c>
      <c r="U18" s="52" t="n">
        <f aca="false">IF(ISNUMBER(K18),O18*(1+$N$6),O18*(1+$O$6))</f>
        <v>299792458000</v>
      </c>
      <c r="AMH18" s="2"/>
    </row>
    <row r="19" customFormat="false" ht="17" hidden="false" customHeight="true" outlineLevel="0" collapsed="false">
      <c r="A19" s="53"/>
      <c r="B19" s="54" t="n">
        <v>1E-008</v>
      </c>
      <c r="C19" s="55" t="n">
        <f aca="false">$B$2 / B19/1000000</f>
        <v>29979245800</v>
      </c>
      <c r="D19" s="56" t="n">
        <f aca="false">IF(($D$14 - B19)/B19&lt;0,"",($D$14 - B19)/B19)</f>
        <v>699145</v>
      </c>
      <c r="E19" s="56" t="n">
        <f aca="false">IF((C19 - $E$14)/$E$14&lt;0,"",(C19 - $E$14)/$E$14)</f>
        <v>73548.56849885</v>
      </c>
      <c r="F19" s="20" t="n">
        <f aca="false">($B$3- B19)/B19</f>
        <v>187299</v>
      </c>
      <c r="G19" s="20" t="n">
        <f aca="false">$B$6*LN(  (F19+1+$B$9) / (1+$B$9)  )</f>
        <v>49.8578138321926</v>
      </c>
      <c r="H19" s="20" t="n">
        <f aca="false">(3.085678E+016)*G19/$B$2/31557600</f>
        <v>162.614461659138</v>
      </c>
      <c r="I19" s="57" t="n">
        <f aca="false">IF(ISNUMBER(K19),$O$3/G19,"")</f>
        <v>0.169276654446366</v>
      </c>
      <c r="J19" s="57" t="n">
        <f aca="false">IF(ISNUMBER(K19),$B$2/K19/1000000,"")</f>
        <v>7.8076E-008</v>
      </c>
      <c r="K19" s="57" t="n">
        <f aca="false">IF($O$3&lt;G19 , C19*(  (1+$B$9/(F19+1))*EXP(-$O$3/$B$6)  -  $B$9/(F19+1)  ) , "")</f>
        <v>3839751754.70055</v>
      </c>
      <c r="L19" s="34" t="n">
        <f aca="false">B19*(1+$J$5)</f>
        <v>7.8076E-008</v>
      </c>
      <c r="M19" s="34" t="n">
        <f aca="false">C19/(1+$J$5)</f>
        <v>3839751754.70055</v>
      </c>
      <c r="N19" s="34" t="n">
        <f aca="false">B19*(1+$N$6)</f>
        <v>7.81086892813294E-008</v>
      </c>
      <c r="O19" s="34" t="n">
        <f aca="false">C19/(1+$N$6)</f>
        <v>3838144779.51636</v>
      </c>
      <c r="P19" s="34" t="n">
        <f aca="false">N19 - L19</f>
        <v>3.26892813294148E-011</v>
      </c>
      <c r="Q19" s="34" t="n">
        <f aca="false">(M19-O19)</f>
        <v>1606975.18418789</v>
      </c>
      <c r="R19" s="58" t="n">
        <f aca="false">IF(ISNUMBER(J19),B19,L19/(1+$K$5))</f>
        <v>1E-008</v>
      </c>
      <c r="S19" s="58" t="n">
        <f aca="false">IF(ISNUMBER(K19),C19,M19*(1+$K$5))</f>
        <v>29979245800</v>
      </c>
      <c r="T19" s="58" t="n">
        <f aca="false">IF(ISNUMBER(J19),N19/(1+$N$6),N19/(1+$O$6))</f>
        <v>1E-008</v>
      </c>
      <c r="U19" s="58" t="n">
        <f aca="false">IF(ISNUMBER(K19),O19*(1+$N$6),O19*(1+$O$6))</f>
        <v>29979245800</v>
      </c>
      <c r="AMH19" s="2"/>
    </row>
    <row r="20" s="60" customFormat="true" ht="17" hidden="false" customHeight="true" outlineLevel="0" collapsed="false">
      <c r="A20" s="59" t="s">
        <v>80</v>
      </c>
      <c r="B20" s="46" t="n">
        <v>9.115E-008</v>
      </c>
      <c r="C20" s="47" t="n">
        <f aca="false">$B$2 / B20/1000000</f>
        <v>3289001184.86012</v>
      </c>
      <c r="D20" s="48" t="n">
        <f aca="false">IF(($D$14 - B20)/B20&lt;0,"",($D$14 - B20)/B20)</f>
        <v>76701.797586396</v>
      </c>
      <c r="E20" s="48" t="n">
        <f aca="false">IF((C20 - $E$14)/$E$14&lt;0,"",(C20 - $E$14)/$E$14)</f>
        <v>8068.06950069665</v>
      </c>
      <c r="F20" s="49" t="n">
        <f aca="false">($B$3- B20)/B20</f>
        <v>20547.5463521668</v>
      </c>
      <c r="G20" s="49" t="n">
        <f aca="false">$B$6*LN(  (F20+1+$B$9) / (1+$B$9)  )</f>
        <v>40.7822279290378</v>
      </c>
      <c r="H20" s="49" t="n">
        <f aca="false">(3.085678E+016)*G20/$B$2/31557600</f>
        <v>133.013855406124</v>
      </c>
      <c r="I20" s="50" t="n">
        <f aca="false">IF(ISNUMBER(K20),$O$3/G20,"")</f>
        <v>0.206947102993213</v>
      </c>
      <c r="J20" s="50" t="n">
        <f aca="false">IF(ISNUMBER(K20),$B$2/K20/1000000,"")</f>
        <v>7.11662740000001E-007</v>
      </c>
      <c r="K20" s="50" t="n">
        <f aca="false">IF($O$3&lt;G20 , C20*(  (1+$B$9/(F20+1))*EXP(-$O$3/$B$6)  -  $B$9/(F20+1)  ) , "")</f>
        <v>421256363.653379</v>
      </c>
      <c r="L20" s="51" t="n">
        <f aca="false">B20*(1+$J$5)</f>
        <v>7.1166274E-007</v>
      </c>
      <c r="M20" s="51" t="n">
        <f aca="false">C20/(1+$J$5)</f>
        <v>421256363.653379</v>
      </c>
      <c r="N20" s="51" t="n">
        <f aca="false">B20*(1+$N$6)</f>
        <v>7.11960702799318E-007</v>
      </c>
      <c r="O20" s="51" t="n">
        <f aca="false">C20/(1+$N$6)</f>
        <v>421080063.578317</v>
      </c>
      <c r="P20" s="51" t="n">
        <f aca="false">N20 - L20</f>
        <v>2.97962799317717E-010</v>
      </c>
      <c r="Q20" s="51" t="n">
        <f aca="false">(M20-O20)</f>
        <v>176300.075061738</v>
      </c>
      <c r="R20" s="52" t="n">
        <f aca="false">IF(ISNUMBER(J20),B20,L20/(1+$K$5))</f>
        <v>9.115E-008</v>
      </c>
      <c r="S20" s="52" t="n">
        <f aca="false">IF(ISNUMBER(K20),C20,M20*(1+$K$5))</f>
        <v>3289001184.86012</v>
      </c>
      <c r="T20" s="52" t="n">
        <f aca="false">IF(ISNUMBER(J20),N20/(1+$N$6),N20/(1+$O$6))</f>
        <v>9.115E-008</v>
      </c>
      <c r="U20" s="52" t="n">
        <f aca="false">IF(ISNUMBER(K20),O20*(1+$N$6),O20*(1+$O$6))</f>
        <v>3289001184.86012</v>
      </c>
      <c r="AME20" s="1"/>
      <c r="AMF20" s="1"/>
      <c r="AMG20" s="1"/>
      <c r="AMH20" s="2"/>
      <c r="AMI20" s="2"/>
      <c r="AMJ20" s="2"/>
    </row>
    <row r="21" customFormat="false" ht="17" hidden="false" customHeight="true" outlineLevel="0" collapsed="false">
      <c r="A21" s="61" t="s">
        <v>81</v>
      </c>
      <c r="B21" s="54" t="n">
        <v>9.19E-008</v>
      </c>
      <c r="C21" s="55" t="n">
        <f aca="false">$B$2 / B21/1000000</f>
        <v>3262159499.45593</v>
      </c>
      <c r="D21" s="56" t="n">
        <f aca="false">IF(($D$14 - B21)/B21&lt;0,"",($D$14 - B21)/B21)</f>
        <v>76075.8226332971</v>
      </c>
      <c r="E21" s="56" t="n">
        <f aca="false">IF((C21 - $E$14)/$E$14&lt;0,"",(C21 - $E$14)/$E$14)</f>
        <v>8002.21746451033</v>
      </c>
      <c r="F21" s="20" t="n">
        <f aca="false">($B$3- B21)/B21</f>
        <v>20379.8487486398</v>
      </c>
      <c r="G21" s="20" t="n">
        <f aca="false">$B$6*LN(  (F21+1+$B$9) / (1+$B$9)  )</f>
        <v>40.7485750829787</v>
      </c>
      <c r="H21" s="20" t="n">
        <f aca="false">(3.085678E+016)*G21/$B$2/31557600</f>
        <v>132.904094487533</v>
      </c>
      <c r="I21" s="57" t="n">
        <f aca="false">IF(ISNUMBER(K21),$O$3/G21,"")</f>
        <v>0.207118013484813</v>
      </c>
      <c r="J21" s="57" t="n">
        <f aca="false">IF(ISNUMBER(K21),$B$2/K21/1000000,"")</f>
        <v>7.17518440000001E-007</v>
      </c>
      <c r="K21" s="57" t="n">
        <f aca="false">IF($O$3&lt;G21 , C21*(  (1+$B$9/(F21+1))*EXP(-$O$3/$B$6)  -  $B$9/(F21+1)  ) , "")</f>
        <v>417818471.675794</v>
      </c>
      <c r="L21" s="34" t="n">
        <f aca="false">B21*(1+$J$5)</f>
        <v>7.1751844E-007</v>
      </c>
      <c r="M21" s="34" t="n">
        <f aca="false">C21/(1+$J$5)</f>
        <v>417818471.675794</v>
      </c>
      <c r="N21" s="34" t="n">
        <f aca="false">B21*(1+$N$6)</f>
        <v>7.17818854495418E-007</v>
      </c>
      <c r="O21" s="34" t="n">
        <f aca="false">C21/(1+$N$6)</f>
        <v>417643610.39351</v>
      </c>
      <c r="P21" s="34" t="n">
        <f aca="false">N21 - L21</f>
        <v>3.00414495417331E-010</v>
      </c>
      <c r="Q21" s="34" t="n">
        <f aca="false">(M21-O21)</f>
        <v>174861.282283783</v>
      </c>
      <c r="R21" s="58" t="n">
        <f aca="false">IF(ISNUMBER(J21),B21,L21/(1+$K$5))</f>
        <v>9.19E-008</v>
      </c>
      <c r="S21" s="58" t="n">
        <f aca="false">IF(ISNUMBER(K21),C21,M21*(1+$K$5))</f>
        <v>3262159499.45593</v>
      </c>
      <c r="T21" s="58" t="n">
        <f aca="false">IF(ISNUMBER(J21),N21/(1+$N$6),N21/(1+$O$6))</f>
        <v>9.19E-008</v>
      </c>
      <c r="U21" s="58" t="n">
        <f aca="false">IF(ISNUMBER(K21),O21*(1+$N$6),O21*(1+$O$6))</f>
        <v>3262159499.45593</v>
      </c>
      <c r="AMH21" s="2"/>
    </row>
    <row r="22" customFormat="false" ht="17" hidden="false" customHeight="true" outlineLevel="0" collapsed="false">
      <c r="A22" s="61" t="s">
        <v>82</v>
      </c>
      <c r="B22" s="54" t="n">
        <v>9.21E-008</v>
      </c>
      <c r="C22" s="55" t="n">
        <f aca="false">$B$2 / B22/1000000</f>
        <v>3255075548.31705</v>
      </c>
      <c r="D22" s="56" t="n">
        <f aca="false">IF(($D$14 - B22)/B22&lt;0,"",($D$14 - B22)/B22)</f>
        <v>75910.6178067318</v>
      </c>
      <c r="E22" s="56" t="n">
        <f aca="false">IF((C22 - $E$14)/$E$14&lt;0,"",(C22 - $E$14)/$E$14)</f>
        <v>7984.83805633551</v>
      </c>
      <c r="F22" s="20" t="n">
        <f aca="false">($B$3- B22)/B22</f>
        <v>20335.5906623236</v>
      </c>
      <c r="G22" s="20" t="n">
        <f aca="false">$B$6*LN(  (F22+1+$B$9) / (1+$B$9)  )</f>
        <v>40.7396473707672</v>
      </c>
      <c r="H22" s="20" t="n">
        <f aca="false">(3.085678E+016)*G22/$B$2/31557600</f>
        <v>132.874976180821</v>
      </c>
      <c r="I22" s="57" t="n">
        <f aca="false">IF(ISNUMBER(K22),$O$3/G22,"")</f>
        <v>0.207163401457894</v>
      </c>
      <c r="J22" s="57" t="n">
        <f aca="false">IF(ISNUMBER(K22),$B$2/K22/1000000,"")</f>
        <v>7.1907996E-007</v>
      </c>
      <c r="K22" s="57" t="n">
        <f aca="false">IF($O$3&lt;G22 , C22*(  (1+$B$9/(F22+1))*EXP(-$O$3/$B$6)  -  $B$9/(F22+1)  ) , "")</f>
        <v>416911156.862166</v>
      </c>
      <c r="L22" s="34" t="n">
        <f aca="false">B22*(1+$J$5)</f>
        <v>7.1907996E-007</v>
      </c>
      <c r="M22" s="34" t="n">
        <f aca="false">C22/(1+$J$5)</f>
        <v>416911156.862166</v>
      </c>
      <c r="N22" s="34" t="n">
        <f aca="false">B22*(1+$N$6)</f>
        <v>7.19381028281044E-007</v>
      </c>
      <c r="O22" s="34" t="n">
        <f aca="false">C22/(1+$N$6)</f>
        <v>416736675.300365</v>
      </c>
      <c r="P22" s="34" t="n">
        <f aca="false">N22 - L22</f>
        <v>3.01068281044029E-010</v>
      </c>
      <c r="Q22" s="34" t="n">
        <f aca="false">(M22-O22)</f>
        <v>174481.561801076</v>
      </c>
      <c r="R22" s="58" t="n">
        <f aca="false">IF(ISNUMBER(J22),B22,L22/(1+$K$5))</f>
        <v>9.21E-008</v>
      </c>
      <c r="S22" s="58" t="n">
        <f aca="false">IF(ISNUMBER(K22),C22,M22*(1+$K$5))</f>
        <v>3255075548.31705</v>
      </c>
      <c r="T22" s="58" t="n">
        <f aca="false">IF(ISNUMBER(J22),N22/(1+$N$6),N22/(1+$O$6))</f>
        <v>9.21E-008</v>
      </c>
      <c r="U22" s="58" t="n">
        <f aca="false">IF(ISNUMBER(K22),O22*(1+$N$6),O22*(1+$O$6))</f>
        <v>3255075548.31705</v>
      </c>
      <c r="AMH22" s="2"/>
    </row>
    <row r="23" customFormat="false" ht="17" hidden="false" customHeight="true" outlineLevel="0" collapsed="false">
      <c r="A23" s="61" t="s">
        <v>83</v>
      </c>
      <c r="B23" s="54" t="n">
        <v>9.23E-008</v>
      </c>
      <c r="C23" s="55" t="n">
        <f aca="false">$B$2 / B23/1000000</f>
        <v>3248022296.85807</v>
      </c>
      <c r="D23" s="56" t="n">
        <f aca="false">IF(($D$14 - B23)/B23&lt;0,"",($D$14 - B23)/B23)</f>
        <v>75746.1289274106</v>
      </c>
      <c r="E23" s="56" t="n">
        <f aca="false">IF((C23 - $E$14)/$E$14&lt;0,"",(C23 - $E$14)/$E$14)</f>
        <v>7967.53396520584</v>
      </c>
      <c r="F23" s="20" t="n">
        <f aca="false">($B$3- B23)/B23</f>
        <v>20291.5243770314</v>
      </c>
      <c r="G23" s="20" t="n">
        <f aca="false">$B$6*LN(  (F23+1+$B$9) / (1+$B$9)  )</f>
        <v>40.7307390245408</v>
      </c>
      <c r="H23" s="20" t="n">
        <f aca="false">(3.085678E+016)*G23/$B$2/31557600</f>
        <v>132.845921037514</v>
      </c>
      <c r="I23" s="57" t="n">
        <f aca="false">IF(ISNUMBER(K23),$O$3/G23,"")</f>
        <v>0.207208710807781</v>
      </c>
      <c r="J23" s="57" t="n">
        <f aca="false">IF(ISNUMBER(K23),$B$2/K23/1000000,"")</f>
        <v>7.20641480000001E-007</v>
      </c>
      <c r="K23" s="57" t="n">
        <f aca="false">IF($O$3&lt;G23 , C23*(  (1+$B$9/(F23+1))*EXP(-$O$3/$B$6)  -  $B$9/(F23+1)  ) , "")</f>
        <v>416007774.073732</v>
      </c>
      <c r="L23" s="34" t="n">
        <f aca="false">B23*(1+$J$5)</f>
        <v>7.2064148E-007</v>
      </c>
      <c r="M23" s="34" t="n">
        <f aca="false">C23/(1+$J$5)</f>
        <v>416007774.073732</v>
      </c>
      <c r="N23" s="34" t="n">
        <f aca="false">B23*(1+$N$6)</f>
        <v>7.20943202066671E-007</v>
      </c>
      <c r="O23" s="34" t="n">
        <f aca="false">C23/(1+$N$6)</f>
        <v>415833670.586821</v>
      </c>
      <c r="P23" s="34" t="n">
        <f aca="false">N23 - L23</f>
        <v>3.01722066670621E-010</v>
      </c>
      <c r="Q23" s="34" t="n">
        <f aca="false">(M23-O23)</f>
        <v>174103.486910999</v>
      </c>
      <c r="R23" s="58" t="n">
        <f aca="false">IF(ISNUMBER(J23),B23,L23/(1+$K$5))</f>
        <v>9.23E-008</v>
      </c>
      <c r="S23" s="58" t="n">
        <f aca="false">IF(ISNUMBER(K23),C23,M23*(1+$K$5))</f>
        <v>3248022296.85807</v>
      </c>
      <c r="T23" s="58" t="n">
        <f aca="false">IF(ISNUMBER(J23),N23/(1+$N$6),N23/(1+$O$6))</f>
        <v>9.23E-008</v>
      </c>
      <c r="U23" s="58" t="n">
        <f aca="false">IF(ISNUMBER(K23),O23*(1+$N$6),O23*(1+$O$6))</f>
        <v>3248022296.85807</v>
      </c>
      <c r="AMH23" s="2"/>
    </row>
    <row r="24" customFormat="false" ht="17" hidden="false" customHeight="true" outlineLevel="0" collapsed="false">
      <c r="A24" s="61" t="s">
        <v>84</v>
      </c>
      <c r="B24" s="54" t="n">
        <v>9.26E-008</v>
      </c>
      <c r="C24" s="55" t="n">
        <f aca="false">$B$2 / B24/1000000</f>
        <v>3237499546.43629</v>
      </c>
      <c r="D24" s="56" t="n">
        <f aca="false">IF(($D$14 - B24)/B24&lt;0,"",($D$14 - B24)/B24)</f>
        <v>75500.7278617711</v>
      </c>
      <c r="E24" s="56" t="n">
        <f aca="false">IF((C24 - $E$14)/$E$14&lt;0,"",(C24 - $E$14)/$E$14)</f>
        <v>7941.71798043737</v>
      </c>
      <c r="F24" s="20" t="n">
        <f aca="false">($B$3- B24)/B24</f>
        <v>20225.7818574514</v>
      </c>
      <c r="G24" s="20" t="n">
        <f aca="false">$B$6*LN(  (F24+1+$B$9) / (1+$B$9)  )</f>
        <v>40.7174126331822</v>
      </c>
      <c r="H24" s="20" t="n">
        <f aca="false">(3.085678E+016)*G24/$B$2/31557600</f>
        <v>132.802456156283</v>
      </c>
      <c r="I24" s="57" t="n">
        <f aca="false">IF(ISNUMBER(K24),$O$3/G24,"")</f>
        <v>0.207276528092686</v>
      </c>
      <c r="J24" s="57" t="n">
        <f aca="false">IF(ISNUMBER(K24),$B$2/K24/1000000,"")</f>
        <v>7.22983759999999E-007</v>
      </c>
      <c r="K24" s="57" t="n">
        <f aca="false">IF($O$3&lt;G24 , C24*(  (1+$B$9/(F24+1))*EXP(-$O$3/$B$6)  -  $B$9/(F24+1)  ) , "")</f>
        <v>414660016.706323</v>
      </c>
      <c r="L24" s="34" t="n">
        <f aca="false">B24*(1+$J$5)</f>
        <v>7.2298376E-007</v>
      </c>
      <c r="M24" s="34" t="n">
        <f aca="false">C24/(1+$J$5)</f>
        <v>414660016.706323</v>
      </c>
      <c r="N24" s="34" t="n">
        <f aca="false">B24*(1+$N$6)</f>
        <v>7.2328646274511E-007</v>
      </c>
      <c r="O24" s="34" t="n">
        <f aca="false">C24/(1+$N$6)</f>
        <v>414486477.269586</v>
      </c>
      <c r="P24" s="34" t="n">
        <f aca="false">N24 - L24</f>
        <v>3.02702745110403E-010</v>
      </c>
      <c r="Q24" s="34" t="n">
        <f aca="false">(M24-O24)</f>
        <v>173539.436737418</v>
      </c>
      <c r="R24" s="58" t="n">
        <f aca="false">IF(ISNUMBER(J24),B24,L24/(1+$K$5))</f>
        <v>9.26E-008</v>
      </c>
      <c r="S24" s="58" t="n">
        <f aca="false">IF(ISNUMBER(K24),C24,M24*(1+$K$5))</f>
        <v>3237499546.43629</v>
      </c>
      <c r="T24" s="58" t="n">
        <f aca="false">IF(ISNUMBER(J24),N24/(1+$N$6),N24/(1+$O$6))</f>
        <v>9.26E-008</v>
      </c>
      <c r="U24" s="58" t="n">
        <f aca="false">IF(ISNUMBER(K24),O24*(1+$N$6),O24*(1+$O$6))</f>
        <v>3237499546.43629</v>
      </c>
      <c r="AMH24" s="2"/>
    </row>
    <row r="25" customFormat="false" ht="17" hidden="false" customHeight="true" outlineLevel="0" collapsed="false">
      <c r="A25" s="61" t="s">
        <v>85</v>
      </c>
      <c r="B25" s="54" t="n">
        <v>9.3075E-008</v>
      </c>
      <c r="C25" s="55" t="n">
        <f aca="false">$B$2 / B25/1000000</f>
        <v>3220977254.90196</v>
      </c>
      <c r="D25" s="56" t="n">
        <f aca="false">IF(($D$14 - B25)/B25&lt;0,"",($D$14 - B25)/B25)</f>
        <v>75115.4114961053</v>
      </c>
      <c r="E25" s="56" t="n">
        <f aca="false">IF((C25 - $E$14)/$E$14&lt;0,"",(C25 - $E$14)/$E$14)</f>
        <v>7901.18302431909</v>
      </c>
      <c r="F25" s="20" t="n">
        <f aca="false">($B$3- B25)/B25</f>
        <v>20122.5562718238</v>
      </c>
      <c r="G25" s="20" t="n">
        <f aca="false">$B$6*LN(  (F25+1+$B$9) / (1+$B$9)  )</f>
        <v>40.6964005571837</v>
      </c>
      <c r="H25" s="20" t="n">
        <f aca="false">(3.085678E+016)*G25/$B$2/31557600</f>
        <v>132.733923921028</v>
      </c>
      <c r="I25" s="57" t="n">
        <f aca="false">IF(ISNUMBER(K25),$O$3/G25,"")</f>
        <v>0.207383547634989</v>
      </c>
      <c r="J25" s="57" t="n">
        <f aca="false">IF(ISNUMBER(K25),$B$2/K25/1000000,"")</f>
        <v>7.26692370000001E-007</v>
      </c>
      <c r="K25" s="57" t="n">
        <f aca="false">IF($O$3&lt;G25 , C25*(  (1+$B$9/(F25+1))*EXP(-$O$3/$B$6)  -  $B$9/(F25+1)  ) , "")</f>
        <v>412543836.121466</v>
      </c>
      <c r="L25" s="34" t="n">
        <f aca="false">B25*(1+$J$5)</f>
        <v>7.2669237E-007</v>
      </c>
      <c r="M25" s="34" t="n">
        <f aca="false">C25/(1+$J$5)</f>
        <v>412543836.121466</v>
      </c>
      <c r="N25" s="34" t="n">
        <f aca="false">B25*(1+$N$6)</f>
        <v>7.26996625485974E-007</v>
      </c>
      <c r="O25" s="34" t="n">
        <f aca="false">C25/(1+$N$6)</f>
        <v>412371182.327839</v>
      </c>
      <c r="P25" s="34" t="n">
        <f aca="false">N25 - L25</f>
        <v>3.04255485973612E-010</v>
      </c>
      <c r="Q25" s="34" t="n">
        <f aca="false">(M25-O25)</f>
        <v>172653.79362756</v>
      </c>
      <c r="R25" s="58" t="n">
        <f aca="false">IF(ISNUMBER(J25),B25,L25/(1+$K$5))</f>
        <v>9.3075E-008</v>
      </c>
      <c r="S25" s="58" t="n">
        <f aca="false">IF(ISNUMBER(K25),C25,M25*(1+$K$5))</f>
        <v>3220977254.90196</v>
      </c>
      <c r="T25" s="58" t="n">
        <f aca="false">IF(ISNUMBER(J25),N25/(1+$N$6),N25/(1+$O$6))</f>
        <v>9.3075E-008</v>
      </c>
      <c r="U25" s="58" t="n">
        <f aca="false">IF(ISNUMBER(K25),O25*(1+$N$6),O25*(1+$O$6))</f>
        <v>3220977254.90196</v>
      </c>
      <c r="AMH25" s="2"/>
    </row>
    <row r="26" customFormat="false" ht="17" hidden="false" customHeight="true" outlineLevel="0" collapsed="false">
      <c r="A26" s="61" t="s">
        <v>86</v>
      </c>
      <c r="B26" s="54" t="n">
        <v>9.378E-008</v>
      </c>
      <c r="C26" s="55" t="n">
        <f aca="false">$B$2 / B26/1000000</f>
        <v>3196763254.42525</v>
      </c>
      <c r="D26" s="56" t="n">
        <f aca="false">IF(($D$14 - B26)/B26&lt;0,"",($D$14 - B26)/B26)</f>
        <v>74550.7167839625</v>
      </c>
      <c r="E26" s="56" t="n">
        <f aca="false">IF((C26 - $E$14)/$E$14&lt;0,"",(C26 - $E$14)/$E$14)</f>
        <v>7841.77761770633</v>
      </c>
      <c r="F26" s="20" t="n">
        <f aca="false">($B$3- B26)/B26</f>
        <v>19971.2755384943</v>
      </c>
      <c r="G26" s="20" t="n">
        <f aca="false">$B$6*LN(  (F26+1+$B$9) / (1+$B$9)  )</f>
        <v>40.6654110769079</v>
      </c>
      <c r="H26" s="20" t="n">
        <f aca="false">(3.085678E+016)*G26/$B$2/31557600</f>
        <v>132.632849740979</v>
      </c>
      <c r="I26" s="57" t="n">
        <f aca="false">IF(ISNUMBER(K26),$O$3/G26,"")</f>
        <v>0.207541586326564</v>
      </c>
      <c r="J26" s="57" t="n">
        <f aca="false">IF(ISNUMBER(K26),$B$2/K26/1000000,"")</f>
        <v>7.32196728000001E-007</v>
      </c>
      <c r="K26" s="57" t="n">
        <f aca="false">IF($O$3&lt;G26 , C26*(  (1+$B$9/(F26+1))*EXP(-$O$3/$B$6)  -  $B$9/(F26+1)  ) , "")</f>
        <v>409442498.901743</v>
      </c>
      <c r="L26" s="34" t="n">
        <f aca="false">B26*(1+$J$5)</f>
        <v>7.32196728E-007</v>
      </c>
      <c r="M26" s="34" t="n">
        <f aca="false">C26/(1+$J$5)</f>
        <v>409442498.901743</v>
      </c>
      <c r="N26" s="34" t="n">
        <f aca="false">B26*(1+$N$6)</f>
        <v>7.32503288080307E-007</v>
      </c>
      <c r="O26" s="34" t="n">
        <f aca="false">C26/(1+$N$6)</f>
        <v>409271143.049303</v>
      </c>
      <c r="P26" s="34" t="n">
        <f aca="false">N26 - L26</f>
        <v>3.06560080307402E-010</v>
      </c>
      <c r="Q26" s="34" t="n">
        <f aca="false">(M26-O26)</f>
        <v>171355.852440596</v>
      </c>
      <c r="R26" s="58" t="n">
        <f aca="false">IF(ISNUMBER(J26),B26,L26/(1+$K$5))</f>
        <v>9.378E-008</v>
      </c>
      <c r="S26" s="58" t="n">
        <f aca="false">IF(ISNUMBER(K26),C26,M26*(1+$K$5))</f>
        <v>3196763254.42525</v>
      </c>
      <c r="T26" s="58" t="n">
        <f aca="false">IF(ISNUMBER(J26),N26/(1+$N$6),N26/(1+$O$6))</f>
        <v>9.378E-008</v>
      </c>
      <c r="U26" s="58" t="n">
        <f aca="false">IF(ISNUMBER(K26),O26*(1+$N$6),O26*(1+$O$6))</f>
        <v>3196763254.42525</v>
      </c>
      <c r="AMH26" s="2"/>
    </row>
    <row r="27" customFormat="false" ht="17" hidden="false" customHeight="true" outlineLevel="0" collapsed="false">
      <c r="A27" s="61" t="s">
        <v>87</v>
      </c>
      <c r="B27" s="54" t="n">
        <v>9.4974E-008</v>
      </c>
      <c r="C27" s="55" t="n">
        <f aca="false">$B$2 / B27/1000000</f>
        <v>3156573988.67058</v>
      </c>
      <c r="D27" s="56" t="n">
        <f aca="false">IF(($D$14 - B27)/B27&lt;0,"",($D$14 - B27)/B27)</f>
        <v>73613.4629056373</v>
      </c>
      <c r="E27" s="56" t="n">
        <f aca="false">IF((C27 - $E$14)/$E$14&lt;0,"",(C27 - $E$14)/$E$14)</f>
        <v>7743.17930158253</v>
      </c>
      <c r="F27" s="20" t="n">
        <f aca="false">($B$3- B27)/B27</f>
        <v>19720.1868511382</v>
      </c>
      <c r="G27" s="20" t="n">
        <f aca="false">$B$6*LN(  (F27+1+$B$9) / (1+$B$9)  )</f>
        <v>40.6134543488014</v>
      </c>
      <c r="H27" s="20" t="n">
        <f aca="false">(3.085678E+016)*G27/$B$2/31557600</f>
        <v>132.463389535623</v>
      </c>
      <c r="I27" s="57" t="n">
        <f aca="false">IF(ISNUMBER(K27),$O$3/G27,"")</f>
        <v>0.207807093950687</v>
      </c>
      <c r="J27" s="57" t="n">
        <f aca="false">IF(ISNUMBER(K27),$B$2/K27/1000000,"")</f>
        <v>7.41519002400001E-007</v>
      </c>
      <c r="K27" s="57" t="n">
        <f aca="false">IF($O$3&lt;G27 , C27*(  (1+$B$9/(F27+1))*EXP(-$O$3/$B$6)  -  $B$9/(F27+1)  ) , "")</f>
        <v>404295044.401683</v>
      </c>
      <c r="L27" s="34" t="n">
        <f aca="false">B27*(1+$J$5)</f>
        <v>7.415190024E-007</v>
      </c>
      <c r="M27" s="34" t="n">
        <f aca="false">C27/(1+$J$5)</f>
        <v>404295044.401683</v>
      </c>
      <c r="N27" s="34" t="n">
        <f aca="false">B27*(1+$N$6)</f>
        <v>7.41829465580498E-007</v>
      </c>
      <c r="O27" s="34" t="n">
        <f aca="false">C27/(1+$N$6)</f>
        <v>404125842.811333</v>
      </c>
      <c r="P27" s="34" t="n">
        <f aca="false">N27 - L27</f>
        <v>3.10463180498029E-010</v>
      </c>
      <c r="Q27" s="34" t="n">
        <f aca="false">(M27-O27)</f>
        <v>169201.590349793</v>
      </c>
      <c r="R27" s="58" t="n">
        <f aca="false">IF(ISNUMBER(J27),B27,L27/(1+$K$5))</f>
        <v>9.4974E-008</v>
      </c>
      <c r="S27" s="58" t="n">
        <f aca="false">IF(ISNUMBER(K27),C27,M27*(1+$K$5))</f>
        <v>3156573988.67058</v>
      </c>
      <c r="T27" s="58" t="n">
        <f aca="false">IF(ISNUMBER(J27),N27/(1+$N$6),N27/(1+$O$6))</f>
        <v>9.4974E-008</v>
      </c>
      <c r="U27" s="58" t="n">
        <f aca="false">IF(ISNUMBER(K27),O27*(1+$N$6),O27*(1+$O$6))</f>
        <v>3156573988.67058</v>
      </c>
      <c r="AMH27" s="2"/>
    </row>
    <row r="28" customFormat="false" ht="17" hidden="false" customHeight="true" outlineLevel="0" collapsed="false">
      <c r="A28" s="61" t="s">
        <v>88</v>
      </c>
      <c r="B28" s="54" t="n">
        <v>9.7254E-008</v>
      </c>
      <c r="C28" s="55" t="n">
        <f aca="false">$B$2 / B28/1000000</f>
        <v>3082572007.32104</v>
      </c>
      <c r="D28" s="56" t="n">
        <f aca="false">IF(($D$14 - B28)/B28&lt;0,"",($D$14 - B28)/B28)</f>
        <v>71887.6626771135</v>
      </c>
      <c r="E28" s="56" t="n">
        <f aca="false">IF((C28 - $E$14)/$E$14&lt;0,"",(C28 - $E$14)/$E$14)</f>
        <v>7561.62657565243</v>
      </c>
      <c r="F28" s="20" t="n">
        <f aca="false">($B$3- B28)/B28</f>
        <v>19257.8479651223</v>
      </c>
      <c r="G28" s="20" t="n">
        <f aca="false">$B$6*LN(  (F28+1+$B$9) / (1+$B$9)  )</f>
        <v>40.5160302482407</v>
      </c>
      <c r="H28" s="20" t="n">
        <f aca="false">(3.085678E+016)*G28/$B$2/31557600</f>
        <v>132.145634575114</v>
      </c>
      <c r="I28" s="57" t="n">
        <f aca="false">IF(ISNUMBER(K28),$O$3/G28,"")</f>
        <v>0.208306783063717</v>
      </c>
      <c r="J28" s="57" t="n">
        <f aca="false">IF(ISNUMBER(K28),$B$2/K28/1000000,"")</f>
        <v>7.59320330399999E-007</v>
      </c>
      <c r="K28" s="57" t="n">
        <f aca="false">IF($O$3&lt;G28 , C28*(  (1+$B$9/(F28+1))*EXP(-$O$3/$B$6)  -  $B$9/(F28+1)  ) , "")</f>
        <v>394816846.062944</v>
      </c>
      <c r="L28" s="34" t="n">
        <f aca="false">B28*(1+$J$5)</f>
        <v>7.593203304E-007</v>
      </c>
      <c r="M28" s="34" t="n">
        <f aca="false">C28/(1+$J$5)</f>
        <v>394816846.062944</v>
      </c>
      <c r="N28" s="34" t="n">
        <f aca="false">B28*(1+$N$6)</f>
        <v>7.59638246736641E-007</v>
      </c>
      <c r="O28" s="34" t="n">
        <f aca="false">C28/(1+$N$6)</f>
        <v>394651611.195053</v>
      </c>
      <c r="P28" s="34" t="n">
        <f aca="false">N28 - L28</f>
        <v>3.17916336641178E-010</v>
      </c>
      <c r="Q28" s="34" t="n">
        <f aca="false">(M28-O28)</f>
        <v>165234.867891073</v>
      </c>
      <c r="R28" s="58" t="n">
        <f aca="false">IF(ISNUMBER(J28),B28,L28/(1+$K$5))</f>
        <v>9.7254E-008</v>
      </c>
      <c r="S28" s="58" t="n">
        <f aca="false">IF(ISNUMBER(K28),C28,M28*(1+$K$5))</f>
        <v>3082572007.32104</v>
      </c>
      <c r="T28" s="58" t="n">
        <f aca="false">IF(ISNUMBER(J28),N28/(1+$N$6),N28/(1+$O$6))</f>
        <v>9.7254E-008</v>
      </c>
      <c r="U28" s="58" t="n">
        <f aca="false">IF(ISNUMBER(K28),O28*(1+$N$6),O28*(1+$O$6))</f>
        <v>3082572007.32104</v>
      </c>
      <c r="AMH28" s="2"/>
    </row>
    <row r="29" customFormat="false" ht="17" hidden="false" customHeight="true" outlineLevel="0" collapsed="false">
      <c r="A29" s="61" t="s">
        <v>89</v>
      </c>
      <c r="B29" s="54" t="n">
        <v>9.77E-008</v>
      </c>
      <c r="C29" s="55" t="n">
        <f aca="false">$B$2 / B29/1000000</f>
        <v>3068500081.88332</v>
      </c>
      <c r="D29" s="56" t="n">
        <f aca="false">IF(($D$14 - B29)/B29&lt;0,"",($D$14 - B29)/B29)</f>
        <v>71559.4912998977</v>
      </c>
      <c r="E29" s="56" t="n">
        <f aca="false">IF((C29 - $E$14)/$E$14&lt;0,"",(C29 - $E$14)/$E$14)</f>
        <v>7527.10322403788</v>
      </c>
      <c r="F29" s="20" t="n">
        <f aca="false">($B$3- B29)/B29</f>
        <v>19169.9314227226</v>
      </c>
      <c r="G29" s="20" t="n">
        <f aca="false">$B$6*LN(  (F29+1+$B$9) / (1+$B$9)  )</f>
        <v>40.4972400524884</v>
      </c>
      <c r="H29" s="20" t="n">
        <f aca="false">(3.085678E+016)*G29/$B$2/31557600</f>
        <v>132.08434914497</v>
      </c>
      <c r="I29" s="57" t="n">
        <f aca="false">IF(ISNUMBER(K29),$O$3/G29,"")</f>
        <v>0.208403434717638</v>
      </c>
      <c r="J29" s="57" t="n">
        <f aca="false">IF(ISNUMBER(K29),$B$2/K29/1000000,"")</f>
        <v>7.6280252E-007</v>
      </c>
      <c r="K29" s="57" t="n">
        <f aca="false">IF($O$3&lt;G29 , C29*(  (1+$B$9/(F29+1))*EXP(-$O$3/$B$6)  -  $B$9/(F29+1)  ) , "")</f>
        <v>393014509.181223</v>
      </c>
      <c r="L29" s="34" t="n">
        <f aca="false">B29*(1+$J$5)</f>
        <v>7.6280252E-007</v>
      </c>
      <c r="M29" s="34" t="n">
        <f aca="false">C29/(1+$J$5)</f>
        <v>393014509.181223</v>
      </c>
      <c r="N29" s="34" t="n">
        <f aca="false">B29*(1+$N$6)</f>
        <v>7.63121894278589E-007</v>
      </c>
      <c r="O29" s="34" t="n">
        <f aca="false">C29/(1+$N$6)</f>
        <v>392850028.609659</v>
      </c>
      <c r="P29" s="34" t="n">
        <f aca="false">N29 - L29</f>
        <v>3.19374278588499E-010</v>
      </c>
      <c r="Q29" s="34" t="n">
        <f aca="false">(M29-O29)</f>
        <v>164480.571564794</v>
      </c>
      <c r="R29" s="58" t="n">
        <f aca="false">IF(ISNUMBER(J29),B29,L29/(1+$K$5))</f>
        <v>9.77E-008</v>
      </c>
      <c r="S29" s="58" t="n">
        <f aca="false">IF(ISNUMBER(K29),C29,M29*(1+$K$5))</f>
        <v>3068500081.88332</v>
      </c>
      <c r="T29" s="58" t="n">
        <f aca="false">IF(ISNUMBER(J29),N29/(1+$N$6),N29/(1+$O$6))</f>
        <v>9.77E-008</v>
      </c>
      <c r="U29" s="58" t="n">
        <f aca="false">IF(ISNUMBER(K29),O29*(1+$N$6),O29*(1+$O$6))</f>
        <v>3068500081.88332</v>
      </c>
      <c r="AMH29" s="2"/>
    </row>
    <row r="30" customFormat="false" ht="17" hidden="false" customHeight="true" outlineLevel="0" collapsed="false">
      <c r="A30" s="61" t="s">
        <v>90</v>
      </c>
      <c r="B30" s="54" t="n">
        <v>9.8979E-008</v>
      </c>
      <c r="C30" s="55" t="n">
        <f aca="false">$B$2 / B30/1000000</f>
        <v>3028849129.61335</v>
      </c>
      <c r="D30" s="56" t="n">
        <f aca="false">IF(($D$14 - B30)/B30&lt;0,"",($D$14 - B30)/B30)</f>
        <v>70634.7914305055</v>
      </c>
      <c r="E30" s="56" t="n">
        <f aca="false">IF((C30 - $E$14)/$E$14&lt;0,"",(C30 - $E$14)/$E$14)</f>
        <v>7429.82557904706</v>
      </c>
      <c r="F30" s="20" t="n">
        <f aca="false">($B$3- B30)/B30</f>
        <v>18922.2059325716</v>
      </c>
      <c r="G30" s="20" t="n">
        <f aca="false">$B$6*LN(  (F30+1+$B$9) / (1+$B$9)  )</f>
        <v>40.4438271087896</v>
      </c>
      <c r="H30" s="20" t="n">
        <f aca="false">(3.085678E+016)*G30/$B$2/31557600</f>
        <v>131.910139398942</v>
      </c>
      <c r="I30" s="57" t="n">
        <f aca="false">IF(ISNUMBER(K30),$O$3/G30,"")</f>
        <v>0.208678666853689</v>
      </c>
      <c r="J30" s="57" t="n">
        <f aca="false">IF(ISNUMBER(K30),$B$2/K30/1000000,"")</f>
        <v>7.72788440400001E-007</v>
      </c>
      <c r="K30" s="57" t="n">
        <f aca="false">IF($O$3&lt;G30 , C30*(  (1+$B$9/(F30+1))*EXP(-$O$3/$B$6)  -  $B$9/(F30+1)  ) , "")</f>
        <v>387936002.050995</v>
      </c>
      <c r="L30" s="34" t="n">
        <f aca="false">B30*(1+$J$5)</f>
        <v>7.727884404E-007</v>
      </c>
      <c r="M30" s="34" t="n">
        <f aca="false">C30/(1+$J$5)</f>
        <v>387936002.050995</v>
      </c>
      <c r="N30" s="34" t="n">
        <f aca="false">B30*(1+$N$6)</f>
        <v>7.73111995637671E-007</v>
      </c>
      <c r="O30" s="34" t="n">
        <f aca="false">C30/(1+$N$6)</f>
        <v>387773646.886345</v>
      </c>
      <c r="P30" s="34" t="n">
        <f aca="false">N30 - L30</f>
        <v>3.23555237670481E-010</v>
      </c>
      <c r="Q30" s="34" t="n">
        <f aca="false">(M30-O30)</f>
        <v>162355.164649844</v>
      </c>
      <c r="R30" s="58" t="n">
        <f aca="false">IF(ISNUMBER(J30),B30,L30/(1+$K$5))</f>
        <v>9.8979E-008</v>
      </c>
      <c r="S30" s="58" t="n">
        <f aca="false">IF(ISNUMBER(K30),C30,M30*(1+$K$5))</f>
        <v>3028849129.61335</v>
      </c>
      <c r="T30" s="58" t="n">
        <f aca="false">IF(ISNUMBER(J30),N30/(1+$N$6),N30/(1+$O$6))</f>
        <v>9.8979E-008</v>
      </c>
      <c r="U30" s="58" t="n">
        <f aca="false">IF(ISNUMBER(K30),O30*(1+$N$6),O30*(1+$O$6))</f>
        <v>3028849129.61335</v>
      </c>
      <c r="AMH30" s="2"/>
    </row>
    <row r="31" customFormat="false" ht="17" hidden="false" customHeight="true" outlineLevel="0" collapsed="false">
      <c r="A31" s="61" t="s">
        <v>90</v>
      </c>
      <c r="B31" s="54" t="n">
        <v>9.9151E-008</v>
      </c>
      <c r="C31" s="55" t="n">
        <f aca="false">$B$2 / B31/1000000</f>
        <v>3023594900.707</v>
      </c>
      <c r="D31" s="56" t="n">
        <f aca="false">IF(($D$14 - B31)/B31&lt;0,"",($D$14 - B31)/B31)</f>
        <v>70512.257556656</v>
      </c>
      <c r="E31" s="56" t="n">
        <f aca="false">IF((C31 - $E$14)/$E$14&lt;0,"",(C31 - $E$14)/$E$14)</f>
        <v>7416.93511904569</v>
      </c>
      <c r="F31" s="20" t="n">
        <f aca="false">($B$3- B31)/B31</f>
        <v>18889.3793204305</v>
      </c>
      <c r="G31" s="20" t="n">
        <f aca="false">$B$6*LN(  (F31+1+$B$9) / (1+$B$9)  )</f>
        <v>40.4366968358431</v>
      </c>
      <c r="H31" s="20" t="n">
        <f aca="false">(3.085678E+016)*G31/$B$2/31557600</f>
        <v>131.886883555825</v>
      </c>
      <c r="I31" s="57" t="n">
        <f aca="false">IF(ISNUMBER(K31),$O$3/G31,"")</f>
        <v>0.208715463525257</v>
      </c>
      <c r="J31" s="57" t="n">
        <f aca="false">IF(ISNUMBER(K31),$B$2/K31/1000000,"")</f>
        <v>7.74131347600001E-007</v>
      </c>
      <c r="K31" s="57" t="n">
        <f aca="false">IF($O$3&lt;G31 , C31*(  (1+$B$9/(F31+1))*EXP(-$O$3/$B$6)  -  $B$9/(F31+1)  ) , "")</f>
        <v>387263038.668349</v>
      </c>
      <c r="L31" s="34" t="n">
        <f aca="false">B31*(1+$J$5)</f>
        <v>7.741313476E-007</v>
      </c>
      <c r="M31" s="34" t="n">
        <f aca="false">C31/(1+$J$5)</f>
        <v>387263038.668349</v>
      </c>
      <c r="N31" s="34" t="n">
        <f aca="false">B31*(1+$N$6)</f>
        <v>7.74455465093309E-007</v>
      </c>
      <c r="O31" s="34" t="n">
        <f aca="false">C31/(1+$N$6)</f>
        <v>387100965.145723</v>
      </c>
      <c r="P31" s="34" t="n">
        <f aca="false">N31 - L31</f>
        <v>3.24117493309392E-010</v>
      </c>
      <c r="Q31" s="34" t="n">
        <f aca="false">(M31-O31)</f>
        <v>162073.522625923</v>
      </c>
      <c r="R31" s="58" t="n">
        <f aca="false">IF(ISNUMBER(J31),B31,L31/(1+$K$5))</f>
        <v>9.9151E-008</v>
      </c>
      <c r="S31" s="58" t="n">
        <f aca="false">IF(ISNUMBER(K31),C31,M31*(1+$K$5))</f>
        <v>3023594900.707</v>
      </c>
      <c r="T31" s="58" t="n">
        <f aca="false">IF(ISNUMBER(J31),N31/(1+$N$6),N31/(1+$O$6))</f>
        <v>9.9151E-008</v>
      </c>
      <c r="U31" s="58" t="n">
        <f aca="false">IF(ISNUMBER(K31),O31*(1+$N$6),O31*(1+$O$6))</f>
        <v>3023594900.707</v>
      </c>
      <c r="W31" s="60"/>
      <c r="AMH31" s="2"/>
    </row>
    <row r="32" customFormat="false" ht="17" hidden="false" customHeight="true" outlineLevel="0" collapsed="false">
      <c r="A32" s="61" t="s">
        <v>90</v>
      </c>
      <c r="B32" s="54" t="n">
        <v>9.9158E-008</v>
      </c>
      <c r="C32" s="55" t="n">
        <f aca="false">$B$2 / B32/1000000</f>
        <v>3023381451.82436</v>
      </c>
      <c r="D32" s="56" t="n">
        <f aca="false">IF(($D$14 - B32)/B32&lt;0,"",($D$14 - B32)/B32)</f>
        <v>70507.279715202</v>
      </c>
      <c r="E32" s="56" t="n">
        <f aca="false">IF((C32 - $E$14)/$E$14&lt;0,"",(C32 - $E$14)/$E$14)</f>
        <v>7416.41145433046</v>
      </c>
      <c r="F32" s="20" t="n">
        <f aca="false">($B$3- B32)/B32</f>
        <v>18888.0457653442</v>
      </c>
      <c r="G32" s="20" t="n">
        <f aca="false">$B$6*LN(  (F32+1+$B$9) / (1+$B$9)  )</f>
        <v>40.4364069123196</v>
      </c>
      <c r="H32" s="20" t="n">
        <f aca="false">(3.085678E+016)*G32/$B$2/31557600</f>
        <v>131.885937951634</v>
      </c>
      <c r="I32" s="57" t="n">
        <f aca="false">IF(ISNUMBER(K32),$O$3/G32,"")</f>
        <v>0.208716959986669</v>
      </c>
      <c r="J32" s="57" t="n">
        <f aca="false">IF(ISNUMBER(K32),$B$2/K32/1000000,"")</f>
        <v>7.74186000800001E-007</v>
      </c>
      <c r="K32" s="57" t="n">
        <f aca="false">IF($O$3&lt;G32 , C32*(  (1+$B$9/(F32+1))*EXP(-$O$3/$B$6)  -  $B$9/(F32+1)  ) , "")</f>
        <v>387235700.064598</v>
      </c>
      <c r="L32" s="34" t="n">
        <f aca="false">B32*(1+$J$5)</f>
        <v>7.741860008E-007</v>
      </c>
      <c r="M32" s="34" t="n">
        <f aca="false">C32/(1+$J$5)</f>
        <v>387235700.064599</v>
      </c>
      <c r="N32" s="34" t="n">
        <f aca="false">B32*(1+$N$6)</f>
        <v>7.74510141175806E-007</v>
      </c>
      <c r="O32" s="34" t="n">
        <f aca="false">C32/(1+$N$6)</f>
        <v>387073637.983457</v>
      </c>
      <c r="P32" s="34" t="n">
        <f aca="false">N32 - L32</f>
        <v>3.24140375806312E-010</v>
      </c>
      <c r="Q32" s="34" t="n">
        <f aca="false">(M32-O32)</f>
        <v>162062.081142008</v>
      </c>
      <c r="R32" s="58" t="n">
        <f aca="false">IF(ISNUMBER(J32),B32,L32/(1+$K$5))</f>
        <v>9.9158E-008</v>
      </c>
      <c r="S32" s="58" t="n">
        <f aca="false">IF(ISNUMBER(K32),C32,M32*(1+$K$5))</f>
        <v>3023381451.82436</v>
      </c>
      <c r="T32" s="58" t="n">
        <f aca="false">IF(ISNUMBER(J32),N32/(1+$N$6),N32/(1+$O$6))</f>
        <v>9.9158E-008</v>
      </c>
      <c r="U32" s="58" t="n">
        <f aca="false">IF(ISNUMBER(K32),O32*(1+$N$6),O32*(1+$O$6))</f>
        <v>3023381451.82436</v>
      </c>
      <c r="AMH32" s="2"/>
    </row>
    <row r="33" customFormat="false" ht="17" hidden="false" customHeight="true" outlineLevel="0" collapsed="false">
      <c r="A33" s="53"/>
      <c r="B33" s="54" t="n">
        <v>1E-007</v>
      </c>
      <c r="C33" s="55" t="n">
        <f aca="false">$B$2 / B33/1000000</f>
        <v>2997924580</v>
      </c>
      <c r="D33" s="56" t="n">
        <f aca="false">IF(($D$14 - B33)/B33&lt;0,"",($D$14 - B33)/B33)</f>
        <v>69913.6</v>
      </c>
      <c r="E33" s="56" t="n">
        <f aca="false">IF((C33 - $E$14)/$E$14&lt;0,"",(C33 - $E$14)/$E$14)</f>
        <v>7353.956849885</v>
      </c>
      <c r="F33" s="20" t="n">
        <f aca="false">($B$3- B33)/B33</f>
        <v>18729</v>
      </c>
      <c r="G33" s="20" t="n">
        <f aca="false">$B$6*LN(  (F33+1+$B$9) / (1+$B$9)  )</f>
        <v>40.4016817118797</v>
      </c>
      <c r="H33" s="20" t="n">
        <f aca="false">(3.085678E+016)*G33/$B$2/31557600</f>
        <v>131.772679480363</v>
      </c>
      <c r="I33" s="57" t="n">
        <f aca="false">IF(ISNUMBER(K33),$O$3/G33,"")</f>
        <v>0.20889635198135</v>
      </c>
      <c r="J33" s="57" t="n">
        <f aca="false">IF(ISNUMBER(K33),$B$2/K33/1000000,"")</f>
        <v>7.8076E-007</v>
      </c>
      <c r="K33" s="57" t="n">
        <f aca="false">IF($O$3&lt;G33 , C33*(  (1+$B$9/(F33+1))*EXP(-$O$3/$B$6)  -  $B$9/(F33+1)  ) , "")</f>
        <v>383975175.470055</v>
      </c>
      <c r="L33" s="34" t="n">
        <f aca="false">B33*(1+$J$5)</f>
        <v>7.8076E-007</v>
      </c>
      <c r="M33" s="34" t="n">
        <f aca="false">C33/(1+$J$5)</f>
        <v>383975175.470055</v>
      </c>
      <c r="N33" s="34" t="n">
        <f aca="false">B33*(1+$N$6)</f>
        <v>7.81086892813294E-007</v>
      </c>
      <c r="O33" s="34" t="n">
        <f aca="false">C33/(1+$N$6)</f>
        <v>383814477.951636</v>
      </c>
      <c r="P33" s="34" t="n">
        <f aca="false">N33 - L33</f>
        <v>3.26892813294201E-010</v>
      </c>
      <c r="Q33" s="34" t="n">
        <f aca="false">(M33-O33)</f>
        <v>160697.518418789</v>
      </c>
      <c r="R33" s="58" t="n">
        <f aca="false">IF(ISNUMBER(J33),B33,L33/(1+$K$5))</f>
        <v>1E-007</v>
      </c>
      <c r="S33" s="58" t="n">
        <f aca="false">IF(ISNUMBER(K33),C33,M33*(1+$K$5))</f>
        <v>2997924580</v>
      </c>
      <c r="T33" s="58" t="n">
        <f aca="false">IF(ISNUMBER(J33),N33/(1+$N$6),N33/(1+$O$6))</f>
        <v>1E-007</v>
      </c>
      <c r="U33" s="58" t="n">
        <f aca="false">IF(ISNUMBER(K33),O33*(1+$N$6),O33*(1+$O$6))</f>
        <v>2997924580</v>
      </c>
      <c r="AMH33" s="2"/>
    </row>
    <row r="34" customFormat="false" ht="17" hidden="false" customHeight="true" outlineLevel="0" collapsed="false">
      <c r="A34" s="61" t="s">
        <v>91</v>
      </c>
      <c r="B34" s="54" t="n">
        <v>1.0257E-007</v>
      </c>
      <c r="C34" s="55" t="n">
        <f aca="false">$B$2 / B34/1000000</f>
        <v>2922808404.01677</v>
      </c>
      <c r="D34" s="56" t="n">
        <f aca="false">IF(($D$14 - B34)/B34&lt;0,"",($D$14 - B34)/B34)</f>
        <v>68161.8156381008</v>
      </c>
      <c r="E34" s="56" t="n">
        <f aca="false">IF((C34 - $E$14)/$E$14&lt;0,"",(C34 - $E$14)/$E$14)</f>
        <v>7169.67061507751</v>
      </c>
      <c r="F34" s="20" t="n">
        <f aca="false">($B$3- B34)/B34</f>
        <v>18259.7000097494</v>
      </c>
      <c r="G34" s="20" t="n">
        <f aca="false">$B$6*LN(  (F34+1+$B$9) / (1+$B$9)  )</f>
        <v>40.2974717741052</v>
      </c>
      <c r="H34" s="20" t="n">
        <f aca="false">(3.085678E+016)*G34/$B$2/31557600</f>
        <v>131.432792075998</v>
      </c>
      <c r="I34" s="57" t="n">
        <f aca="false">IF(ISNUMBER(K34),$O$3/G34,"")</f>
        <v>0.209436561450652</v>
      </c>
      <c r="J34" s="57" t="n">
        <f aca="false">IF(ISNUMBER(K34),$B$2/K34/1000000,"")</f>
        <v>8.00825532E-007</v>
      </c>
      <c r="K34" s="57" t="n">
        <f aca="false">IF($O$3&lt;G34 , C34*(  (1+$B$9/(F34+1))*EXP(-$O$3/$B$6)  -  $B$9/(F34+1)  ) , "")</f>
        <v>374354270.712737</v>
      </c>
      <c r="L34" s="34" t="n">
        <f aca="false">B34*(1+$J$5)</f>
        <v>8.00825532E-007</v>
      </c>
      <c r="M34" s="34" t="n">
        <f aca="false">C34/(1+$J$5)</f>
        <v>374354270.712738</v>
      </c>
      <c r="N34" s="34" t="n">
        <f aca="false">B34*(1+$N$6)</f>
        <v>8.01160825958596E-007</v>
      </c>
      <c r="O34" s="34" t="n">
        <f aca="false">C34/(1+$N$6)</f>
        <v>374197599.640866</v>
      </c>
      <c r="P34" s="34" t="n">
        <f aca="false">N34 - L34</f>
        <v>3.35293958595908E-010</v>
      </c>
      <c r="Q34" s="34" t="n">
        <f aca="false">(M34-O34)</f>
        <v>156671.071871698</v>
      </c>
      <c r="R34" s="58" t="n">
        <f aca="false">IF(ISNUMBER(J34),B34,L34/(1+$K$5))</f>
        <v>1.0257E-007</v>
      </c>
      <c r="S34" s="58" t="n">
        <f aca="false">IF(ISNUMBER(K34),C34,M34*(1+$K$5))</f>
        <v>2922808404.01677</v>
      </c>
      <c r="T34" s="58" t="n">
        <f aca="false">IF(ISNUMBER(J34),N34/(1+$N$6),N34/(1+$O$6))</f>
        <v>1.0257E-007</v>
      </c>
      <c r="U34" s="58" t="n">
        <f aca="false">IF(ISNUMBER(K34),O34*(1+$N$6),O34*(1+$O$6))</f>
        <v>2922808404.01677</v>
      </c>
      <c r="AMH34" s="2"/>
    </row>
    <row r="35" customFormat="false" ht="17" hidden="false" customHeight="true" outlineLevel="0" collapsed="false">
      <c r="A35" s="61" t="s">
        <v>92</v>
      </c>
      <c r="B35" s="54" t="n">
        <v>1.0319E-007</v>
      </c>
      <c r="C35" s="55" t="n">
        <f aca="false">$B$2 / B35/1000000</f>
        <v>2905247194.49559</v>
      </c>
      <c r="D35" s="56" t="n">
        <f aca="false">IF(($D$14 - B35)/B35&lt;0,"",($D$14 - B35)/B35)</f>
        <v>67752.2706657622</v>
      </c>
      <c r="E35" s="56" t="n">
        <f aca="false">IF((C35 - $E$14)/$E$14&lt;0,"",(C35 - $E$14)/$E$14)</f>
        <v>7126.58683000775</v>
      </c>
      <c r="F35" s="20" t="n">
        <f aca="false">($B$3- B35)/B35</f>
        <v>18149.983622444</v>
      </c>
      <c r="G35" s="20" t="n">
        <f aca="false">$B$6*LN(  (F35+1+$B$9) / (1+$B$9)  )</f>
        <v>40.2727226467135</v>
      </c>
      <c r="H35" s="20" t="n">
        <f aca="false">(3.085678E+016)*G35/$B$2/31557600</f>
        <v>131.352071207633</v>
      </c>
      <c r="I35" s="57" t="n">
        <f aca="false">IF(ISNUMBER(K35),$O$3/G35,"")</f>
        <v>0.209565268222858</v>
      </c>
      <c r="J35" s="57" t="n">
        <f aca="false">IF(ISNUMBER(K35),$B$2/K35/1000000,"")</f>
        <v>8.05666244000001E-007</v>
      </c>
      <c r="K35" s="57" t="n">
        <f aca="false">IF($O$3&lt;G35 , C35*(  (1+$B$9/(F35+1))*EXP(-$O$3/$B$6)  -  $B$9/(F35+1)  ) , "")</f>
        <v>372105025.16722</v>
      </c>
      <c r="L35" s="34" t="n">
        <f aca="false">B35*(1+$J$5)</f>
        <v>8.05666244E-007</v>
      </c>
      <c r="M35" s="34" t="n">
        <f aca="false">C35/(1+$J$5)</f>
        <v>372105025.16722</v>
      </c>
      <c r="N35" s="34" t="n">
        <f aca="false">B35*(1+$N$6)</f>
        <v>8.06003564694038E-007</v>
      </c>
      <c r="O35" s="34" t="n">
        <f aca="false">C35/(1+$N$6)</f>
        <v>371949295.427499</v>
      </c>
      <c r="P35" s="34" t="n">
        <f aca="false">N35 - L35</f>
        <v>3.37320694038238E-010</v>
      </c>
      <c r="Q35" s="34" t="n">
        <f aca="false">(M35-O35)</f>
        <v>155729.739721656</v>
      </c>
      <c r="R35" s="58" t="n">
        <f aca="false">IF(ISNUMBER(J35),B35,L35/(1+$K$5))</f>
        <v>1.0319E-007</v>
      </c>
      <c r="S35" s="58" t="n">
        <f aca="false">IF(ISNUMBER(K35),C35,M35*(1+$K$5))</f>
        <v>2905247194.49559</v>
      </c>
      <c r="T35" s="58" t="n">
        <f aca="false">IF(ISNUMBER(J35),N35/(1+$N$6),N35/(1+$O$6))</f>
        <v>1.0319E-007</v>
      </c>
      <c r="U35" s="58" t="n">
        <f aca="false">IF(ISNUMBER(K35),O35*(1+$N$6),O35*(1+$O$6))</f>
        <v>2905247194.49559</v>
      </c>
      <c r="AMH35" s="2"/>
    </row>
    <row r="36" customFormat="false" ht="17" hidden="false" customHeight="true" outlineLevel="0" collapsed="false">
      <c r="A36" s="61" t="s">
        <v>93</v>
      </c>
      <c r="B36" s="54" t="n">
        <v>1.0363E-007</v>
      </c>
      <c r="C36" s="55" t="n">
        <f aca="false">$B$2 / B36/1000000</f>
        <v>2892911878.79958</v>
      </c>
      <c r="D36" s="56" t="n">
        <f aca="false">IF(($D$14 - B36)/B36&lt;0,"",($D$14 - B36)/B36)</f>
        <v>67464.5987648365</v>
      </c>
      <c r="E36" s="56" t="n">
        <f aca="false">IF((C36 - $E$14)/$E$14&lt;0,"",(C36 - $E$14)/$E$14)</f>
        <v>7096.32398908136</v>
      </c>
      <c r="F36" s="20" t="n">
        <f aca="false">($B$3- B36)/B36</f>
        <v>18072.9168194538</v>
      </c>
      <c r="G36" s="20" t="n">
        <f aca="false">$B$6*LN(  (F36+1+$B$9) / (1+$B$9)  )</f>
        <v>40.2552487953823</v>
      </c>
      <c r="H36" s="20" t="n">
        <f aca="false">(3.085678E+016)*G36/$B$2/31557600</f>
        <v>131.295079119354</v>
      </c>
      <c r="I36" s="57" t="n">
        <f aca="false">IF(ISNUMBER(K36),$O$3/G36,"")</f>
        <v>0.209656235548876</v>
      </c>
      <c r="J36" s="57" t="n">
        <f aca="false">IF(ISNUMBER(K36),$B$2/K36/1000000,"")</f>
        <v>8.09101587999999E-007</v>
      </c>
      <c r="K36" s="57" t="n">
        <f aca="false">IF($O$3&lt;G36 , C36*(  (1+$B$9/(F36+1))*EXP(-$O$3/$B$6)  -  $B$9/(F36+1)  ) , "")</f>
        <v>370525113.837745</v>
      </c>
      <c r="L36" s="34" t="n">
        <f aca="false">B36*(1+$J$5)</f>
        <v>8.09101588E-007</v>
      </c>
      <c r="M36" s="34" t="n">
        <f aca="false">C36/(1+$J$5)</f>
        <v>370525113.837745</v>
      </c>
      <c r="N36" s="34" t="n">
        <f aca="false">B36*(1+$N$6)</f>
        <v>8.09440347022417E-007</v>
      </c>
      <c r="O36" s="34" t="n">
        <f aca="false">C36/(1+$N$6)</f>
        <v>370370045.306993</v>
      </c>
      <c r="P36" s="34" t="n">
        <f aca="false">N36 - L36</f>
        <v>3.38759022416846E-010</v>
      </c>
      <c r="Q36" s="34" t="n">
        <f aca="false">(M36-O36)</f>
        <v>155068.53075248</v>
      </c>
      <c r="R36" s="58" t="n">
        <f aca="false">IF(ISNUMBER(J36),B36,L36/(1+$K$5))</f>
        <v>1.0363E-007</v>
      </c>
      <c r="S36" s="58" t="n">
        <f aca="false">IF(ISNUMBER(K36),C36,M36*(1+$K$5))</f>
        <v>2892911878.79958</v>
      </c>
      <c r="T36" s="58" t="n">
        <f aca="false">IF(ISNUMBER(J36),N36/(1+$N$6),N36/(1+$O$6))</f>
        <v>1.0363E-007</v>
      </c>
      <c r="U36" s="58" t="n">
        <f aca="false">IF(ISNUMBER(K36),O36*(1+$N$6),O36*(1+$O$6))</f>
        <v>2892911878.79958</v>
      </c>
      <c r="AMH36" s="2"/>
    </row>
    <row r="37" customFormat="false" ht="17" hidden="false" customHeight="true" outlineLevel="0" collapsed="false">
      <c r="A37" s="61" t="s">
        <v>93</v>
      </c>
      <c r="B37" s="54" t="n">
        <v>1.037E-007</v>
      </c>
      <c r="C37" s="55" t="n">
        <f aca="false">$B$2 / B37/1000000</f>
        <v>2890959093.53906</v>
      </c>
      <c r="D37" s="56" t="n">
        <f aca="false">IF(($D$14 - B37)/B37&lt;0,"",($D$14 - B37)/B37)</f>
        <v>67419.0578592093</v>
      </c>
      <c r="E37" s="56" t="n">
        <f aca="false">IF((C37 - $E$14)/$E$14&lt;0,"",(C37 - $E$14)/$E$14)</f>
        <v>7091.53312428641</v>
      </c>
      <c r="F37" s="20" t="n">
        <f aca="false">($B$3- B37)/B37</f>
        <v>18060.7164898746</v>
      </c>
      <c r="G37" s="20" t="n">
        <f aca="false">$B$6*LN(  (F37+1+$B$9) / (1+$B$9)  )</f>
        <v>40.2524757067707</v>
      </c>
      <c r="H37" s="20" t="n">
        <f aca="false">(3.085678E+016)*G37/$B$2/31557600</f>
        <v>131.28603451276</v>
      </c>
      <c r="I37" s="57" t="n">
        <f aca="false">IF(ISNUMBER(K37),$O$3/G37,"")</f>
        <v>0.209670679264671</v>
      </c>
      <c r="J37" s="57" t="n">
        <f aca="false">IF(ISNUMBER(K37),$B$2/K37/1000000,"")</f>
        <v>8.09648119999999E-007</v>
      </c>
      <c r="K37" s="57" t="n">
        <f aca="false">IF($O$3&lt;G37 , C37*(  (1+$B$9/(F37+1))*EXP(-$O$3/$B$6)  -  $B$9/(F37+1)  ) , "")</f>
        <v>370275000.453284</v>
      </c>
      <c r="L37" s="34" t="n">
        <f aca="false">B37*(1+$J$5)</f>
        <v>8.0964812E-007</v>
      </c>
      <c r="M37" s="34" t="n">
        <f aca="false">C37/(1+$J$5)</f>
        <v>370275000.453284</v>
      </c>
      <c r="N37" s="34" t="n">
        <f aca="false">B37*(1+$N$6)</f>
        <v>8.09987107847386E-007</v>
      </c>
      <c r="O37" s="34" t="n">
        <f aca="false">C37/(1+$N$6)</f>
        <v>370120036.597528</v>
      </c>
      <c r="P37" s="34" t="n">
        <f aca="false">N37 - L37</f>
        <v>3.38987847386153E-010</v>
      </c>
      <c r="Q37" s="34" t="n">
        <f aca="false">(M37-O37)</f>
        <v>154963.855755866</v>
      </c>
      <c r="R37" s="58" t="n">
        <f aca="false">IF(ISNUMBER(J37),B37,L37/(1+$K$5))</f>
        <v>1.037E-007</v>
      </c>
      <c r="S37" s="58" t="n">
        <f aca="false">IF(ISNUMBER(K37),C37,M37*(1+$K$5))</f>
        <v>2890959093.53906</v>
      </c>
      <c r="T37" s="58" t="n">
        <f aca="false">IF(ISNUMBER(J37),N37/(1+$N$6),N37/(1+$O$6))</f>
        <v>1.037E-007</v>
      </c>
      <c r="U37" s="58" t="n">
        <f aca="false">IF(ISNUMBER(K37),O37*(1+$N$6),O37*(1+$O$6))</f>
        <v>2890959093.53906</v>
      </c>
      <c r="AMH37" s="2"/>
    </row>
    <row r="38" customFormat="false" ht="17" hidden="false" customHeight="true" outlineLevel="0" collapsed="false">
      <c r="A38" s="61" t="s">
        <v>92</v>
      </c>
      <c r="B38" s="54" t="n">
        <v>1.0376E-007</v>
      </c>
      <c r="C38" s="55" t="n">
        <f aca="false">$B$2 / B38/1000000</f>
        <v>2889287374.71087</v>
      </c>
      <c r="D38" s="56" t="n">
        <f aca="false">IF(($D$14 - B38)/B38&lt;0,"",($D$14 - B38)/B38)</f>
        <v>67380.0717039322</v>
      </c>
      <c r="E38" s="56" t="n">
        <f aca="false">IF((C38 - $E$14)/$E$14&lt;0,"",(C38 - $E$14)/$E$14)</f>
        <v>7087.43181369024</v>
      </c>
      <c r="F38" s="20" t="n">
        <f aca="false">($B$3- B38)/B38</f>
        <v>18050.2721665382</v>
      </c>
      <c r="G38" s="20" t="n">
        <f aca="false">$B$6*LN(  (F38+1+$B$9) / (1+$B$9)  )</f>
        <v>40.2501002631491</v>
      </c>
      <c r="H38" s="20" t="n">
        <f aca="false">(3.085678E+016)*G38/$B$2/31557600</f>
        <v>131.278286850839</v>
      </c>
      <c r="I38" s="57" t="n">
        <f aca="false">IF(ISNUMBER(K38),$O$3/G38,"")</f>
        <v>0.209683053417144</v>
      </c>
      <c r="J38" s="57" t="n">
        <f aca="false">IF(ISNUMBER(K38),$B$2/K38/1000000,"")</f>
        <v>8.10116576000001E-007</v>
      </c>
      <c r="K38" s="57" t="n">
        <f aca="false">IF($O$3&lt;G38 , C38*(  (1+$B$9/(F38+1))*EXP(-$O$3/$B$6)  -  $B$9/(F38+1)  ) , "")</f>
        <v>370060886.150785</v>
      </c>
      <c r="L38" s="34" t="n">
        <f aca="false">B38*(1+$J$5)</f>
        <v>8.10116576E-007</v>
      </c>
      <c r="M38" s="34" t="n">
        <f aca="false">C38/(1+$J$5)</f>
        <v>370060886.150785</v>
      </c>
      <c r="N38" s="34" t="n">
        <f aca="false">B38*(1+$N$6)</f>
        <v>8.10455759983074E-007</v>
      </c>
      <c r="O38" s="34" t="n">
        <f aca="false">C38/(1+$N$6)</f>
        <v>369906011.904044</v>
      </c>
      <c r="P38" s="34" t="n">
        <f aca="false">N38 - L38</f>
        <v>3.39183983074131E-010</v>
      </c>
      <c r="Q38" s="34" t="n">
        <f aca="false">(M38-O38)</f>
        <v>154874.246741295</v>
      </c>
      <c r="R38" s="58" t="n">
        <f aca="false">IF(ISNUMBER(J38),B38,L38/(1+$K$5))</f>
        <v>1.0376E-007</v>
      </c>
      <c r="S38" s="58" t="n">
        <f aca="false">IF(ISNUMBER(K38),C38,M38*(1+$K$5))</f>
        <v>2889287374.71087</v>
      </c>
      <c r="T38" s="58" t="n">
        <f aca="false">IF(ISNUMBER(J38),N38/(1+$N$6),N38/(1+$O$6))</f>
        <v>1.0376E-007</v>
      </c>
      <c r="U38" s="58" t="n">
        <f aca="false">IF(ISNUMBER(K38),O38*(1+$N$6),O38*(1+$O$6))</f>
        <v>2889287374.71087</v>
      </c>
      <c r="AMH38" s="2"/>
    </row>
    <row r="39" s="60" customFormat="true" ht="17" hidden="false" customHeight="true" outlineLevel="0" collapsed="false">
      <c r="A39" s="62" t="s">
        <v>94</v>
      </c>
      <c r="B39" s="46" t="n">
        <v>1.2157E-007</v>
      </c>
      <c r="C39" s="47" t="n">
        <f aca="false">$B$2 / B39/1000000</f>
        <v>2466006893.14798</v>
      </c>
      <c r="D39" s="48" t="n">
        <f aca="false">IF(($D$14 - B39)/B39&lt;0,"",($D$14 - B39)/B39)</f>
        <v>57508.7474705931</v>
      </c>
      <c r="E39" s="48" t="n">
        <f aca="false">IF((C39 - $E$14)/$E$14&lt;0,"",(C39 - $E$14)/$E$14)</f>
        <v>6048.97684452167</v>
      </c>
      <c r="F39" s="49" t="n">
        <f aca="false">($B$3- B39)/B39</f>
        <v>15405.7615365633</v>
      </c>
      <c r="G39" s="49" t="n">
        <f aca="false">$B$6*LN(  (F39+1+$B$9) / (1+$B$9)  )</f>
        <v>39.5995519082961</v>
      </c>
      <c r="H39" s="49" t="n">
        <f aca="false">(3.085678E+016)*G39/$B$2/31557600</f>
        <v>129.156481613575</v>
      </c>
      <c r="I39" s="50" t="n">
        <f aca="false">IF(ISNUMBER(K39),$O$3/G39,"")</f>
        <v>0.213127763240047</v>
      </c>
      <c r="J39" s="50" t="n">
        <f aca="false">IF(ISNUMBER(K39),$B$2/K39/1000000,"")</f>
        <v>9.49169932000001E-007</v>
      </c>
      <c r="K39" s="50" t="n">
        <f aca="false">IF($O$3&lt;G39 , C39*(  (1+$B$9/(F39+1))*EXP(-$O$3/$B$6)  -  $B$9/(F39+1)  ) , "")</f>
        <v>315846981.549769</v>
      </c>
      <c r="L39" s="51" t="n">
        <f aca="false">B39*(1+$J$5)</f>
        <v>9.49169932E-007</v>
      </c>
      <c r="M39" s="51" t="n">
        <f aca="false">C39/(1+$J$5)</f>
        <v>315846981.549769</v>
      </c>
      <c r="N39" s="51" t="n">
        <f aca="false">B39*(1+$N$6)</f>
        <v>9.49567335593122E-007</v>
      </c>
      <c r="O39" s="51" t="n">
        <f aca="false">C39/(1+$N$6)</f>
        <v>315714796.373806</v>
      </c>
      <c r="P39" s="51" t="n">
        <f aca="false">N39 - L39</f>
        <v>3.97403593121831E-010</v>
      </c>
      <c r="Q39" s="51" t="n">
        <f aca="false">(M39-O39)</f>
        <v>132185.175963461</v>
      </c>
      <c r="R39" s="52" t="n">
        <f aca="false">IF(ISNUMBER(J39),B39,L39/(1+$K$5))</f>
        <v>1.2157E-007</v>
      </c>
      <c r="S39" s="52" t="n">
        <f aca="false">IF(ISNUMBER(K39),C39,M39*(1+$K$5))</f>
        <v>2466006893.14798</v>
      </c>
      <c r="T39" s="52" t="n">
        <f aca="false">IF(ISNUMBER(J39),N39/(1+$N$6),N39/(1+$O$6))</f>
        <v>1.2157E-007</v>
      </c>
      <c r="U39" s="52" t="n">
        <f aca="false">IF(ISNUMBER(K39),O39*(1+$N$6),O39*(1+$O$6))</f>
        <v>2466006893.14798</v>
      </c>
      <c r="AME39" s="1"/>
      <c r="AMF39" s="1"/>
      <c r="AMG39" s="1"/>
      <c r="AMH39" s="2"/>
      <c r="AMI39" s="2"/>
      <c r="AMJ39" s="2"/>
    </row>
    <row r="40" customFormat="false" ht="17" hidden="false" customHeight="true" outlineLevel="0" collapsed="false">
      <c r="A40" s="61" t="s">
        <v>95</v>
      </c>
      <c r="B40" s="54" t="n">
        <v>1.2388E-007</v>
      </c>
      <c r="C40" s="55" t="n">
        <f aca="false">$B$2 / B40/1000000</f>
        <v>2420023070.71359</v>
      </c>
      <c r="D40" s="56" t="n">
        <f aca="false">IF(($D$14 - B40)/B40&lt;0,"",($D$14 - B40)/B40)</f>
        <v>56436.358734259</v>
      </c>
      <c r="E40" s="56" t="n">
        <f aca="false">IF((C40 - $E$14)/$E$14&lt;0,"",(C40 - $E$14)/$E$14)</f>
        <v>5936.16245550935</v>
      </c>
      <c r="F40" s="20" t="n">
        <f aca="false">($B$3- B40)/B40</f>
        <v>15118.4704552793</v>
      </c>
      <c r="G40" s="20" t="n">
        <f aca="false">$B$6*LN(  (F40+1+$B$9) / (1+$B$9)  )</f>
        <v>39.5222501086815</v>
      </c>
      <c r="H40" s="20" t="n">
        <f aca="false">(3.085678E+016)*G40/$B$2/31557600</f>
        <v>128.904356829847</v>
      </c>
      <c r="I40" s="57" t="n">
        <f aca="false">IF(ISNUMBER(K40),$O$3/G40,"")</f>
        <v>0.213544621075848</v>
      </c>
      <c r="J40" s="57" t="n">
        <f aca="false">IF(ISNUMBER(K40),$B$2/K40/1000000,"")</f>
        <v>9.67205488000002E-007</v>
      </c>
      <c r="K40" s="57" t="n">
        <f aca="false">IF($O$3&lt;G40 , C40*(  (1+$B$9/(F40+1))*EXP(-$O$3/$B$6)  -  $B$9/(F40+1)  ) , "")</f>
        <v>309957358.306469</v>
      </c>
      <c r="L40" s="34" t="n">
        <f aca="false">B40*(1+$J$5)</f>
        <v>9.67205488E-007</v>
      </c>
      <c r="M40" s="34" t="n">
        <f aca="false">C40/(1+$J$5)</f>
        <v>309957358.306469</v>
      </c>
      <c r="N40" s="34" t="n">
        <f aca="false">B40*(1+$N$6)</f>
        <v>9.67610442817109E-007</v>
      </c>
      <c r="O40" s="34" t="n">
        <f aca="false">C40/(1+$N$6)</f>
        <v>309827637.997768</v>
      </c>
      <c r="P40" s="34" t="n">
        <f aca="false">N40 - L40</f>
        <v>4.04954817108757E-010</v>
      </c>
      <c r="Q40" s="34" t="n">
        <f aca="false">(M40-O40)</f>
        <v>129720.308701038</v>
      </c>
      <c r="R40" s="58" t="n">
        <f aca="false">IF(ISNUMBER(J40),B40,L40/(1+$K$5))</f>
        <v>1.2388E-007</v>
      </c>
      <c r="S40" s="58" t="n">
        <f aca="false">IF(ISNUMBER(K40),C40,M40*(1+$K$5))</f>
        <v>2420023070.71359</v>
      </c>
      <c r="T40" s="58" t="n">
        <f aca="false">IF(ISNUMBER(J40),N40/(1+$N$6),N40/(1+$O$6))</f>
        <v>1.2388E-007</v>
      </c>
      <c r="U40" s="58" t="n">
        <f aca="false">IF(ISNUMBER(K40),O40*(1+$N$6),O40*(1+$O$6))</f>
        <v>2420023070.71359</v>
      </c>
      <c r="AMH40" s="2"/>
    </row>
    <row r="41" customFormat="false" ht="17" hidden="false" customHeight="true" outlineLevel="0" collapsed="false">
      <c r="A41" s="61" t="s">
        <v>95</v>
      </c>
      <c r="B41" s="54" t="n">
        <v>1.2428E-007</v>
      </c>
      <c r="C41" s="55" t="n">
        <f aca="false">$B$2 / B41/1000000</f>
        <v>2412234132.6038</v>
      </c>
      <c r="D41" s="56" t="n">
        <f aca="false">IF(($D$14 - B41)/B41&lt;0,"",($D$14 - B41)/B41)</f>
        <v>56254.7129063405</v>
      </c>
      <c r="E41" s="56" t="n">
        <f aca="false">IF((C41 - $E$14)/$E$14&lt;0,"",(C41 - $E$14)/$E$14)</f>
        <v>5917.05346788301</v>
      </c>
      <c r="F41" s="20" t="n">
        <f aca="false">($B$3- B41)/B41</f>
        <v>15069.8078532346</v>
      </c>
      <c r="G41" s="20" t="n">
        <f aca="false">$B$6*LN(  (F41+1+$B$9) / (1+$B$9)  )</f>
        <v>39.5090110707815</v>
      </c>
      <c r="H41" s="20" t="n">
        <f aca="false">(3.085678E+016)*G41/$B$2/31557600</f>
        <v>128.861176857531</v>
      </c>
      <c r="I41" s="57" t="n">
        <f aca="false">IF(ISNUMBER(K41),$O$3/G41,"")</f>
        <v>0.213616177544996</v>
      </c>
      <c r="J41" s="57" t="n">
        <f aca="false">IF(ISNUMBER(K41),$B$2/K41/1000000,"")</f>
        <v>9.70328528E-007</v>
      </c>
      <c r="K41" s="57" t="n">
        <f aca="false">IF($O$3&lt;G41 , C41*(  (1+$B$9/(F41+1))*EXP(-$O$3/$B$6)  -  $B$9/(F41+1)  ) , "")</f>
        <v>308959748.527563</v>
      </c>
      <c r="L41" s="34" t="n">
        <f aca="false">B41*(1+$J$5)</f>
        <v>9.70328528E-007</v>
      </c>
      <c r="M41" s="34" t="n">
        <f aca="false">C41/(1+$J$5)</f>
        <v>308959748.527563</v>
      </c>
      <c r="N41" s="34" t="n">
        <f aca="false">B41*(1+$N$6)</f>
        <v>9.70734790388362E-007</v>
      </c>
      <c r="O41" s="34" t="n">
        <f aca="false">C41/(1+$N$6)</f>
        <v>308830445.728706</v>
      </c>
      <c r="P41" s="34" t="n">
        <f aca="false">N41 - L41</f>
        <v>4.06262388362153E-010</v>
      </c>
      <c r="Q41" s="34" t="n">
        <f aca="false">(M41-O41)</f>
        <v>129302.798856437</v>
      </c>
      <c r="R41" s="58" t="n">
        <f aca="false">IF(ISNUMBER(J41),B41,L41/(1+$K$5))</f>
        <v>1.2428E-007</v>
      </c>
      <c r="S41" s="58" t="n">
        <f aca="false">IF(ISNUMBER(K41),C41,M41*(1+$K$5))</f>
        <v>2412234132.6038</v>
      </c>
      <c r="T41" s="58" t="n">
        <f aca="false">IF(ISNUMBER(J41),N41/(1+$N$6),N41/(1+$O$6))</f>
        <v>1.2428E-007</v>
      </c>
      <c r="U41" s="58" t="n">
        <f aca="false">IF(ISNUMBER(K41),O41*(1+$N$6),O41*(1+$O$6))</f>
        <v>2412234132.6038</v>
      </c>
      <c r="AMH41" s="2"/>
    </row>
    <row r="42" customFormat="false" ht="17" hidden="false" customHeight="true" outlineLevel="0" collapsed="false">
      <c r="A42" s="61" t="s">
        <v>93</v>
      </c>
      <c r="B42" s="54" t="n">
        <v>1.33453E-007</v>
      </c>
      <c r="C42" s="55" t="n">
        <f aca="false">$B$2 / B42/1000000</f>
        <v>2246427266.52829</v>
      </c>
      <c r="D42" s="56" t="n">
        <f aca="false">IF(($D$14 - B42)/B42&lt;0,"",($D$14 - B42)/B42)</f>
        <v>52387.9309344863</v>
      </c>
      <c r="E42" s="56" t="n">
        <f aca="false">IF((C42 - $E$14)/$E$14&lt;0,"",(C42 - $E$14)/$E$14)</f>
        <v>5510.27127144762</v>
      </c>
      <c r="F42" s="20" t="n">
        <f aca="false">($B$3- B42)/B42</f>
        <v>14033.9036739526</v>
      </c>
      <c r="G42" s="20" t="n">
        <f aca="false">$B$6*LN(  (F42+1+$B$9) / (1+$B$9)  )</f>
        <v>39.2165603600474</v>
      </c>
      <c r="H42" s="20" t="n">
        <f aca="false">(3.085678E+016)*G42/$B$2/31557600</f>
        <v>127.907330083424</v>
      </c>
      <c r="I42" s="57" t="n">
        <f aca="false">IF(ISNUMBER(K42),$O$3/G42,"")</f>
        <v>0.215209183213361</v>
      </c>
      <c r="J42" s="57" t="n">
        <f aca="false">IF(ISNUMBER(K42),$B$2/K42/1000000,"")</f>
        <v>1.0419476428E-006</v>
      </c>
      <c r="K42" s="57" t="n">
        <f aca="false">IF($O$3&lt;G42 , C42*(  (1+$B$9/(F42+1))*EXP(-$O$3/$B$6)  -  $B$9/(F42+1)  ) , "")</f>
        <v>287723150.075348</v>
      </c>
      <c r="L42" s="34" t="n">
        <f aca="false">B42*(1+$J$5)</f>
        <v>1.0419476428E-006</v>
      </c>
      <c r="M42" s="34" t="n">
        <f aca="false">C42/(1+$J$5)</f>
        <v>287723150.075348</v>
      </c>
      <c r="N42" s="34" t="n">
        <f aca="false">B42*(1+$N$6)</f>
        <v>1.04238389106613E-006</v>
      </c>
      <c r="O42" s="34" t="n">
        <f aca="false">C42/(1+$N$6)</f>
        <v>287602735.009056</v>
      </c>
      <c r="P42" s="34" t="n">
        <f aca="false">N42 - L42</f>
        <v>4.36248266125699E-010</v>
      </c>
      <c r="Q42" s="34" t="n">
        <f aca="false">(M42-O42)</f>
        <v>120415.066292107</v>
      </c>
      <c r="R42" s="58" t="n">
        <f aca="false">IF(ISNUMBER(J42),B42,L42/(1+$K$5))</f>
        <v>1.33453E-007</v>
      </c>
      <c r="S42" s="58" t="n">
        <f aca="false">IF(ISNUMBER(K42),C42,M42*(1+$K$5))</f>
        <v>2246427266.52829</v>
      </c>
      <c r="T42" s="58" t="n">
        <f aca="false">IF(ISNUMBER(J42),N42/(1+$N$6),N42/(1+$O$6))</f>
        <v>1.33453E-007</v>
      </c>
      <c r="U42" s="58" t="n">
        <f aca="false">IF(ISNUMBER(K42),O42*(1+$N$6),O42*(1+$O$6))</f>
        <v>2246427266.52829</v>
      </c>
      <c r="AMH42" s="2"/>
    </row>
    <row r="43" customFormat="false" ht="17" hidden="false" customHeight="true" outlineLevel="0" collapsed="false">
      <c r="A43" s="61" t="s">
        <v>93</v>
      </c>
      <c r="B43" s="54" t="n">
        <v>1.33566E-007</v>
      </c>
      <c r="C43" s="55" t="n">
        <f aca="false">$B$2 / B43/1000000</f>
        <v>2244526735.84595</v>
      </c>
      <c r="D43" s="56" t="n">
        <f aca="false">IF(($D$14 - B43)/B43&lt;0,"",($D$14 - B43)/B43)</f>
        <v>52343.608657892</v>
      </c>
      <c r="E43" s="56" t="n">
        <f aca="false">IF((C43 - $E$14)/$E$14&lt;0,"",(C43 - $E$14)/$E$14)</f>
        <v>5505.60860539733</v>
      </c>
      <c r="F43" s="20" t="n">
        <f aca="false">($B$3- B43)/B43</f>
        <v>14022.0298129764</v>
      </c>
      <c r="G43" s="20" t="n">
        <f aca="false">$B$6*LN(  (F43+1+$B$9) / (1+$B$9)  )</f>
        <v>39.2130844851045</v>
      </c>
      <c r="H43" s="20" t="n">
        <f aca="false">(3.085678E+016)*G43/$B$2/31557600</f>
        <v>127.895993294079</v>
      </c>
      <c r="I43" s="57" t="n">
        <f aca="false">IF(ISNUMBER(K43),$O$3/G43,"")</f>
        <v>0.215228259504279</v>
      </c>
      <c r="J43" s="57" t="n">
        <f aca="false">IF(ISNUMBER(K43),$B$2/K43/1000000,"")</f>
        <v>1.0428299016E-006</v>
      </c>
      <c r="K43" s="57" t="n">
        <f aca="false">IF($O$3&lt;G43 , C43*(  (1+$B$9/(F43+1))*EXP(-$O$3/$B$6)  -  $B$9/(F43+1)  ) , "")</f>
        <v>287479729.474608</v>
      </c>
      <c r="L43" s="34" t="n">
        <f aca="false">B43*(1+$J$5)</f>
        <v>1.0428299016E-006</v>
      </c>
      <c r="M43" s="34" t="n">
        <f aca="false">C43/(1+$J$5)</f>
        <v>287479729.474608</v>
      </c>
      <c r="N43" s="34" t="n">
        <f aca="false">B43*(1+$N$6)</f>
        <v>1.043266519255E-006</v>
      </c>
      <c r="O43" s="34" t="n">
        <f aca="false">C43/(1+$N$6)</f>
        <v>287359416.282315</v>
      </c>
      <c r="P43" s="34" t="n">
        <f aca="false">N43 - L43</f>
        <v>4.36617655004629E-010</v>
      </c>
      <c r="Q43" s="34" t="n">
        <f aca="false">(M43-O43)</f>
        <v>120313.192293584</v>
      </c>
      <c r="R43" s="58" t="n">
        <f aca="false">IF(ISNUMBER(J43),B43,L43/(1+$K$5))</f>
        <v>1.33566E-007</v>
      </c>
      <c r="S43" s="58" t="n">
        <f aca="false">IF(ISNUMBER(K43),C43,M43*(1+$K$5))</f>
        <v>2244526735.84595</v>
      </c>
      <c r="T43" s="58" t="n">
        <f aca="false">IF(ISNUMBER(J43),N43/(1+$N$6),N43/(1+$O$6))</f>
        <v>1.33566E-007</v>
      </c>
      <c r="U43" s="58" t="n">
        <f aca="false">IF(ISNUMBER(K43),O43*(1+$N$6),O43*(1+$O$6))</f>
        <v>2244526735.84595</v>
      </c>
      <c r="AMH43" s="2"/>
    </row>
    <row r="44" customFormat="false" ht="17" hidden="false" customHeight="true" outlineLevel="0" collapsed="false">
      <c r="A44" s="61" t="s">
        <v>93</v>
      </c>
      <c r="B44" s="54" t="n">
        <v>1.33571E-007</v>
      </c>
      <c r="C44" s="55" t="n">
        <f aca="false">$B$2 / B44/1000000</f>
        <v>2244442715.85898</v>
      </c>
      <c r="D44" s="56" t="n">
        <f aca="false">IF(($D$14 - B44)/B44&lt;0,"",($D$14 - B44)/B44)</f>
        <v>52341.6492277515</v>
      </c>
      <c r="E44" s="56" t="n">
        <f aca="false">IF((C44 - $E$14)/$E$14&lt;0,"",(C44 - $E$14)/$E$14)</f>
        <v>5505.40247500206</v>
      </c>
      <c r="F44" s="20" t="n">
        <f aca="false">($B$3- B44)/B44</f>
        <v>14021.5048850424</v>
      </c>
      <c r="G44" s="20" t="n">
        <f aca="false">$B$6*LN(  (F44+1+$B$9) / (1+$B$9)  )</f>
        <v>39.2129307532739</v>
      </c>
      <c r="H44" s="20" t="n">
        <f aca="false">(3.085678E+016)*G44/$B$2/31557600</f>
        <v>127.895491887841</v>
      </c>
      <c r="I44" s="57" t="n">
        <f aca="false">IF(ISNUMBER(K44),$O$3/G44,"")</f>
        <v>0.215229103293144</v>
      </c>
      <c r="J44" s="57" t="n">
        <f aca="false">IF(ISNUMBER(K44),$B$2/K44/1000000,"")</f>
        <v>1.0428689396E-006</v>
      </c>
      <c r="K44" s="57" t="n">
        <f aca="false">IF($O$3&lt;G44 , C44*(  (1+$B$9/(F44+1))*EXP(-$O$3/$B$6)  -  $B$9/(F44+1)  ) , "")</f>
        <v>287468968.166783</v>
      </c>
      <c r="L44" s="34" t="n">
        <f aca="false">B44*(1+$J$5)</f>
        <v>1.0428689396E-006</v>
      </c>
      <c r="M44" s="34" t="n">
        <f aca="false">C44/(1+$J$5)</f>
        <v>287468968.166784</v>
      </c>
      <c r="N44" s="34" t="n">
        <f aca="false">B44*(1+$N$6)</f>
        <v>1.04330557359965E-006</v>
      </c>
      <c r="O44" s="34" t="n">
        <f aca="false">C44/(1+$N$6)</f>
        <v>287348659.478207</v>
      </c>
      <c r="P44" s="34" t="n">
        <f aca="false">N44 - L44</f>
        <v>4.3663399964524E-010</v>
      </c>
      <c r="Q44" s="34" t="n">
        <f aca="false">(M44-O44)</f>
        <v>120308.688576758</v>
      </c>
      <c r="R44" s="58" t="n">
        <f aca="false">IF(ISNUMBER(J44),B44,L44/(1+$K$5))</f>
        <v>1.33571E-007</v>
      </c>
      <c r="S44" s="58" t="n">
        <f aca="false">IF(ISNUMBER(K44),C44,M44*(1+$K$5))</f>
        <v>2244442715.85898</v>
      </c>
      <c r="T44" s="58" t="n">
        <f aca="false">IF(ISNUMBER(J44),N44/(1+$N$6),N44/(1+$O$6))</f>
        <v>1.33571E-007</v>
      </c>
      <c r="U44" s="58" t="n">
        <f aca="false">IF(ISNUMBER(K44),O44*(1+$N$6),O44*(1+$O$6))</f>
        <v>2244442715.85898</v>
      </c>
      <c r="AMH44" s="2"/>
    </row>
    <row r="45" customFormat="false" ht="17" hidden="false" customHeight="true" outlineLevel="0" collapsed="false">
      <c r="A45" s="61" t="s">
        <v>96</v>
      </c>
      <c r="B45" s="54" t="n">
        <v>1.5482E-007</v>
      </c>
      <c r="C45" s="55" t="n">
        <f aca="false">$B$2 / B45/1000000</f>
        <v>1936393605.47733</v>
      </c>
      <c r="D45" s="56" t="n">
        <f aca="false">IF(($D$14 - B45)/B45&lt;0,"",($D$14 - B45)/B45)</f>
        <v>45157.6358351634</v>
      </c>
      <c r="E45" s="56" t="n">
        <f aca="false">IF((C45 - $E$14)/$E$14&lt;0,"",(C45 - $E$14)/$E$14)</f>
        <v>4749.65033579964</v>
      </c>
      <c r="F45" s="20" t="n">
        <f aca="false">($B$3- B45)/B45</f>
        <v>12096.9201653533</v>
      </c>
      <c r="G45" s="20" t="n">
        <f aca="false">$B$6*LN(  (F45+1+$B$9) / (1+$B$9)  )</f>
        <v>38.6066519229997</v>
      </c>
      <c r="H45" s="20" t="n">
        <f aca="false">(3.085678E+016)*G45/$B$2/31557600</f>
        <v>125.918074547959</v>
      </c>
      <c r="I45" s="57" t="n">
        <f aca="false">IF(ISNUMBER(K45),$O$3/G45,"")</f>
        <v>0.218609060955512</v>
      </c>
      <c r="J45" s="57" t="n">
        <f aca="false">IF(ISNUMBER(K45),$B$2/K45/1000000,"")</f>
        <v>1.208772632E-006</v>
      </c>
      <c r="K45" s="57" t="n">
        <f aca="false">IF($O$3&lt;G45 , C45*(  (1+$B$9/(F45+1))*EXP(-$O$3/$B$6)  -  $B$9/(F45+1)  ) , "")</f>
        <v>248013935.841658</v>
      </c>
      <c r="L45" s="34" t="n">
        <f aca="false">B45*(1+$J$5)</f>
        <v>1.208772632E-006</v>
      </c>
      <c r="M45" s="34" t="n">
        <f aca="false">C45/(1+$J$5)</f>
        <v>248013935.841658</v>
      </c>
      <c r="N45" s="34" t="n">
        <f aca="false">B45*(1+$N$6)</f>
        <v>1.20927872745354E-006</v>
      </c>
      <c r="O45" s="34" t="n">
        <f aca="false">C45/(1+$N$6)</f>
        <v>247910139.48562</v>
      </c>
      <c r="P45" s="34" t="n">
        <f aca="false">N45 - L45</f>
        <v>5.06095453542116E-010</v>
      </c>
      <c r="Q45" s="34" t="n">
        <f aca="false">(M45-O45)</f>
        <v>103796.356038481</v>
      </c>
      <c r="R45" s="58" t="n">
        <f aca="false">IF(ISNUMBER(J45),B45,L45/(1+$K$5))</f>
        <v>1.5482E-007</v>
      </c>
      <c r="S45" s="58" t="n">
        <f aca="false">IF(ISNUMBER(K45),C45,M45*(1+$K$5))</f>
        <v>1936393605.47733</v>
      </c>
      <c r="T45" s="58" t="n">
        <f aca="false">IF(ISNUMBER(J45),N45/(1+$N$6),N45/(1+$O$6))</f>
        <v>1.5482E-007</v>
      </c>
      <c r="U45" s="58" t="n">
        <f aca="false">IF(ISNUMBER(K45),O45*(1+$N$6),O45*(1+$O$6))</f>
        <v>1936393605.47733</v>
      </c>
      <c r="AMH45" s="2"/>
    </row>
    <row r="46" customFormat="false" ht="17" hidden="false" customHeight="true" outlineLevel="0" collapsed="false">
      <c r="A46" s="61" t="s">
        <v>96</v>
      </c>
      <c r="B46" s="54" t="n">
        <v>1.5508E-007</v>
      </c>
      <c r="C46" s="55" t="n">
        <f aca="false">$B$2 / B46/1000000</f>
        <v>1933147136.96157</v>
      </c>
      <c r="D46" s="56" t="n">
        <f aca="false">IF(($D$14 - B46)/B46&lt;0,"",($D$14 - B46)/B46)</f>
        <v>45081.9249419654</v>
      </c>
      <c r="E46" s="56" t="n">
        <f aca="false">IF((C46 - $E$14)/$E$14&lt;0,"",(C46 - $E$14)/$E$14)</f>
        <v>4741.68561380256</v>
      </c>
      <c r="F46" s="20" t="n">
        <f aca="false">($B$3- B46)/B46</f>
        <v>12076.6373484653</v>
      </c>
      <c r="G46" s="20" t="n">
        <f aca="false">$B$6*LN(  (F46+1+$B$9) / (1+$B$9)  )</f>
        <v>38.5997609632674</v>
      </c>
      <c r="H46" s="20" t="n">
        <f aca="false">(3.085678E+016)*G46/$B$2/31557600</f>
        <v>125.895599240258</v>
      </c>
      <c r="I46" s="57" t="n">
        <f aca="false">IF(ISNUMBER(K46),$O$3/G46,"")</f>
        <v>0.218648087783621</v>
      </c>
      <c r="J46" s="57" t="n">
        <f aca="false">IF(ISNUMBER(K46),$B$2/K46/1000000,"")</f>
        <v>1.210802608E-006</v>
      </c>
      <c r="K46" s="57" t="n">
        <f aca="false">IF($O$3&lt;G46 , C46*(  (1+$B$9/(F46+1))*EXP(-$O$3/$B$6)  -  $B$9/(F46+1)  ) , "")</f>
        <v>247598127.076383</v>
      </c>
      <c r="L46" s="34" t="n">
        <f aca="false">B46*(1+$J$5)</f>
        <v>1.210802608E-006</v>
      </c>
      <c r="M46" s="34" t="n">
        <f aca="false">C46/(1+$J$5)</f>
        <v>247598127.076383</v>
      </c>
      <c r="N46" s="34" t="n">
        <f aca="false">B46*(1+$N$6)</f>
        <v>1.21130955337486E-006</v>
      </c>
      <c r="O46" s="34" t="n">
        <f aca="false">C46/(1+$N$6)</f>
        <v>247494504.740544</v>
      </c>
      <c r="P46" s="34" t="n">
        <f aca="false">N46 - L46</f>
        <v>5.06945374856686E-010</v>
      </c>
      <c r="Q46" s="34" t="n">
        <f aca="false">(M46-O46)</f>
        <v>103622.335838795</v>
      </c>
      <c r="R46" s="58" t="n">
        <f aca="false">IF(ISNUMBER(J46),B46,L46/(1+$K$5))</f>
        <v>1.5508E-007</v>
      </c>
      <c r="S46" s="58" t="n">
        <f aca="false">IF(ISNUMBER(K46),C46,M46*(1+$K$5))</f>
        <v>1933147136.96157</v>
      </c>
      <c r="T46" s="58" t="n">
        <f aca="false">IF(ISNUMBER(J46),N46/(1+$N$6),N46/(1+$O$6))</f>
        <v>1.5508E-007</v>
      </c>
      <c r="U46" s="58" t="n">
        <f aca="false">IF(ISNUMBER(K46),O46*(1+$N$6),O46*(1+$O$6))</f>
        <v>1933147136.96157</v>
      </c>
      <c r="AMH46" s="2"/>
    </row>
    <row r="47" customFormat="false" ht="17" hidden="false" customHeight="true" outlineLevel="0" collapsed="false">
      <c r="A47" s="61"/>
      <c r="B47" s="54" t="n">
        <v>1.983731E-007</v>
      </c>
      <c r="C47" s="55" t="n">
        <f aca="false">$B$2 / B47/1000000</f>
        <v>1511255598.66736</v>
      </c>
      <c r="D47" s="56" t="n">
        <f aca="false">IF(($D$14 - B47)/B47&lt;0,"",($D$14 - B47)/B47)</f>
        <v>35242.9922549983</v>
      </c>
      <c r="E47" s="56" t="n">
        <f aca="false">IF((C47 - $E$14)/$E$14&lt;0,"",(C47 - $E$14)/$E$14)</f>
        <v>3706.63820794503</v>
      </c>
      <c r="F47" s="20" t="n">
        <f aca="false">($B$3- B47)/B47</f>
        <v>9440.80435754646</v>
      </c>
      <c r="G47" s="20" t="n">
        <f aca="false">$B$6*LN(  (F47+1+$B$9) / (1+$B$9)  )</f>
        <v>37.5886452392756</v>
      </c>
      <c r="H47" s="20" t="n">
        <f aca="false">(3.085678E+016)*G47/$B$2/31557600</f>
        <v>122.597780373081</v>
      </c>
      <c r="I47" s="57" t="n">
        <f aca="false">IF(ISNUMBER(K47),$O$3/G47,"")</f>
        <v>0.224529611796297</v>
      </c>
      <c r="J47" s="57" t="n">
        <f aca="false">IF(ISNUMBER(K47),$B$2/K47/1000000,"")</f>
        <v>1.54881781556E-006</v>
      </c>
      <c r="K47" s="57" t="n">
        <f aca="false">IF($O$3&lt;G47 , C47*(  (1+$B$9/(F47+1))*EXP(-$O$3/$B$6)  -  $B$9/(F47+1)  ) , "")</f>
        <v>193562118.790327</v>
      </c>
      <c r="L47" s="34" t="n">
        <f aca="false">B47*(1+$J$5)</f>
        <v>1.54881781556E-006</v>
      </c>
      <c r="M47" s="34" t="n">
        <f aca="false">C47/(1+$J$5)</f>
        <v>193562118.790327</v>
      </c>
      <c r="N47" s="34" t="n">
        <f aca="false">B47*(1+$N$6)</f>
        <v>1.54946628296741E-006</v>
      </c>
      <c r="O47" s="34" t="n">
        <f aca="false">C47/(1+$N$6)</f>
        <v>193481111.073848</v>
      </c>
      <c r="P47" s="34" t="n">
        <f aca="false">N47 - L47</f>
        <v>6.48467407408865E-010</v>
      </c>
      <c r="Q47" s="34" t="n">
        <f aca="false">(M47-O47)</f>
        <v>81007.7164791226</v>
      </c>
      <c r="R47" s="58" t="n">
        <f aca="false">IF(ISNUMBER(J47),B47,L47/(1+$K$5))</f>
        <v>1.983731E-007</v>
      </c>
      <c r="S47" s="58" t="n">
        <f aca="false">IF(ISNUMBER(K47),C47,M47*(1+$K$5))</f>
        <v>1511255598.66736</v>
      </c>
      <c r="T47" s="58" t="n">
        <f aca="false">IF(ISNUMBER(J47),N47/(1+$N$6),N47/(1+$O$6))</f>
        <v>1.983731E-007</v>
      </c>
      <c r="U47" s="58" t="n">
        <f aca="false">IF(ISNUMBER(K47),O47*(1+$N$6),O47*(1+$O$6))</f>
        <v>1511255598.66736</v>
      </c>
      <c r="AMH47" s="2"/>
    </row>
    <row r="48" customFormat="false" ht="17" hidden="false" customHeight="true" outlineLevel="0" collapsed="false">
      <c r="A48" s="61"/>
      <c r="B48" s="54" t="n">
        <v>2.00072E-007</v>
      </c>
      <c r="C48" s="55" t="n">
        <f aca="false">$B$2 / B48/1000000</f>
        <v>1498422857.7712</v>
      </c>
      <c r="D48" s="56" t="n">
        <f aca="false">IF(($D$14 - B48)/B48&lt;0,"",($D$14 - B48)/B48)</f>
        <v>34943.7199008357</v>
      </c>
      <c r="E48" s="56" t="n">
        <f aca="false">IF((C48 - $E$14)/$E$14&lt;0,"",(C48 - $E$14)/$E$14)</f>
        <v>3675.1550091392</v>
      </c>
      <c r="F48" s="20" t="n">
        <f aca="false">($B$3- B48)/B48</f>
        <v>9360.62981326722</v>
      </c>
      <c r="G48" s="20" t="n">
        <f aca="false">$B$6*LN(  (F48+1+$B$9) / (1+$B$9)  )</f>
        <v>37.5536241381972</v>
      </c>
      <c r="H48" s="20" t="n">
        <f aca="false">(3.085678E+016)*G48/$B$2/31557600</f>
        <v>122.483556802875</v>
      </c>
      <c r="I48" s="57" t="n">
        <f aca="false">IF(ISNUMBER(K48),$O$3/G48,"")</f>
        <v>0.224738999689217</v>
      </c>
      <c r="J48" s="57" t="n">
        <f aca="false">IF(ISNUMBER(K48),$B$2/K48/1000000,"")</f>
        <v>1.5620821472E-006</v>
      </c>
      <c r="K48" s="57" t="n">
        <f aca="false">IF($O$3&lt;G48 , C48*(  (1+$B$9/(F48+1))*EXP(-$O$3/$B$6)  -  $B$9/(F48+1)  ) , "")</f>
        <v>191918497.076079</v>
      </c>
      <c r="L48" s="34" t="n">
        <f aca="false">B48*(1+$J$5)</f>
        <v>1.5620821472E-006</v>
      </c>
      <c r="M48" s="34" t="n">
        <f aca="false">C48/(1+$J$5)</f>
        <v>191918497.07608</v>
      </c>
      <c r="N48" s="34" t="n">
        <f aca="false">B48*(1+$N$6)</f>
        <v>1.56273616818941E-006</v>
      </c>
      <c r="O48" s="34" t="n">
        <f aca="false">C48/(1+$N$6)</f>
        <v>191838177.232014</v>
      </c>
      <c r="P48" s="34" t="n">
        <f aca="false">N48 - L48</f>
        <v>6.54020989414018E-010</v>
      </c>
      <c r="Q48" s="34" t="n">
        <f aca="false">(M48-O48)</f>
        <v>80319.844065547</v>
      </c>
      <c r="R48" s="58" t="n">
        <f aca="false">IF(ISNUMBER(J48),B48,L48/(1+$K$5))</f>
        <v>2.00072E-007</v>
      </c>
      <c r="S48" s="58" t="n">
        <f aca="false">IF(ISNUMBER(K48),C48,M48*(1+$K$5))</f>
        <v>1498422857.7712</v>
      </c>
      <c r="T48" s="58" t="n">
        <f aca="false">IF(ISNUMBER(J48),N48/(1+$N$6),N48/(1+$O$6))</f>
        <v>2.00072E-007</v>
      </c>
      <c r="U48" s="58" t="n">
        <f aca="false">IF(ISNUMBER(K48),O48*(1+$N$6),O48*(1+$O$6))</f>
        <v>1498422857.7712</v>
      </c>
      <c r="AMH48" s="2"/>
    </row>
    <row r="49" customFormat="false" ht="17" hidden="false" customHeight="true" outlineLevel="0" collapsed="false">
      <c r="A49" s="61"/>
      <c r="B49" s="54" t="n">
        <v>2.0328949E-007</v>
      </c>
      <c r="C49" s="55" t="n">
        <f aca="false">$B$2 / B49/1000000</f>
        <v>1474707118.40538</v>
      </c>
      <c r="D49" s="56" t="n">
        <f aca="false">IF(($D$14 - B49)/B49&lt;0,"",($D$14 - B49)/B49)</f>
        <v>34390.6451362045</v>
      </c>
      <c r="E49" s="56" t="n">
        <f aca="false">IF((C49 - $E$14)/$E$14&lt;0,"",(C49 - $E$14)/$E$14)</f>
        <v>3616.97201118709</v>
      </c>
      <c r="F49" s="20" t="n">
        <f aca="false">($B$3- B49)/B49</f>
        <v>9212.4620437092</v>
      </c>
      <c r="G49" s="20" t="n">
        <f aca="false">$B$6*LN(  (F49+1+$B$9) / (1+$B$9)  )</f>
        <v>37.4881062602055</v>
      </c>
      <c r="H49" s="20" t="n">
        <f aca="false">(3.085678E+016)*G49/$B$2/31557600</f>
        <v>122.269866036277</v>
      </c>
      <c r="I49" s="57" t="n">
        <f aca="false">IF(ISNUMBER(K49),$O$3/G49,"")</f>
        <v>0.22513177552749</v>
      </c>
      <c r="J49" s="57" t="n">
        <f aca="false">IF(ISNUMBER(K49),$B$2/K49/1000000,"")</f>
        <v>1.58720302212401E-006</v>
      </c>
      <c r="K49" s="57" t="n">
        <f aca="false">IF($O$3&lt;G49 , C49*(  (1+$B$9/(F49+1))*EXP(-$O$3/$B$6)  -  $B$9/(F49+1)  ) , "")</f>
        <v>188880977.304854</v>
      </c>
      <c r="L49" s="34" t="n">
        <f aca="false">B49*(1+$J$5)</f>
        <v>1.587203022124E-006</v>
      </c>
      <c r="M49" s="34" t="n">
        <f aca="false">C49/(1+$J$5)</f>
        <v>188880977.304854</v>
      </c>
      <c r="N49" s="34" t="n">
        <f aca="false">B49*(1+$N$6)</f>
        <v>1.58786756085699E-006</v>
      </c>
      <c r="O49" s="34" t="n">
        <f aca="false">C49/(1+$N$6)</f>
        <v>188801928.693724</v>
      </c>
      <c r="P49" s="34" t="n">
        <f aca="false">N49 - L49</f>
        <v>6.64538732992618E-010</v>
      </c>
      <c r="Q49" s="34" t="n">
        <f aca="false">(M49-O49)</f>
        <v>79048.6111302674</v>
      </c>
      <c r="R49" s="58" t="n">
        <f aca="false">IF(ISNUMBER(J49),B49,L49/(1+$K$5))</f>
        <v>2.0328949E-007</v>
      </c>
      <c r="S49" s="58" t="n">
        <f aca="false">IF(ISNUMBER(K49),C49,M49*(1+$K$5))</f>
        <v>1474707118.40538</v>
      </c>
      <c r="T49" s="58" t="n">
        <f aca="false">IF(ISNUMBER(J49),N49/(1+$N$6),N49/(1+$O$6))</f>
        <v>2.0328949E-007</v>
      </c>
      <c r="U49" s="58" t="n">
        <f aca="false">IF(ISNUMBER(K49),O49*(1+$N$6),O49*(1+$O$6))</f>
        <v>1474707118.40538</v>
      </c>
      <c r="AMH49" s="2"/>
    </row>
    <row r="50" customFormat="false" ht="17" hidden="false" customHeight="true" outlineLevel="0" collapsed="false">
      <c r="A50" s="61"/>
      <c r="B50" s="54" t="n">
        <v>2.05951E-007</v>
      </c>
      <c r="C50" s="55" t="n">
        <f aca="false">$B$2 / B50/1000000</f>
        <v>1455649440.88642</v>
      </c>
      <c r="D50" s="56" t="n">
        <f aca="false">IF(($D$14 - B50)/B50&lt;0,"",($D$14 - B50)/B50)</f>
        <v>33946.2010332555</v>
      </c>
      <c r="E50" s="56" t="n">
        <f aca="false">IF((C50 - $E$14)/$E$14&lt;0,"",(C50 - $E$14)/$E$14)</f>
        <v>3570.21686706303</v>
      </c>
      <c r="F50" s="20" t="n">
        <f aca="false">($B$3- B50)/B50</f>
        <v>9093.3962398823</v>
      </c>
      <c r="G50" s="20" t="n">
        <f aca="false">$B$6*LN(  (F50+1+$B$9) / (1+$B$9)  )</f>
        <v>37.43468877138</v>
      </c>
      <c r="H50" s="20" t="n">
        <f aca="false">(3.085678E+016)*G50/$B$2/31557600</f>
        <v>122.095641466027</v>
      </c>
      <c r="I50" s="57" t="n">
        <f aca="false">IF(ISNUMBER(K50),$O$3/G50,"")</f>
        <v>0.225453027673513</v>
      </c>
      <c r="J50" s="57" t="n">
        <f aca="false">IF(ISNUMBER(K50),$B$2/K50/1000000,"")</f>
        <v>1.60798302760001E-006</v>
      </c>
      <c r="K50" s="57" t="n">
        <f aca="false">IF($O$3&lt;G50 , C50*(  (1+$B$9/(F50+1))*EXP(-$O$3/$B$6)  -  $B$9/(F50+1)  ) , "")</f>
        <v>186440063.641377</v>
      </c>
      <c r="L50" s="34" t="n">
        <f aca="false">B50*(1+$J$5)</f>
        <v>1.6079830276E-006</v>
      </c>
      <c r="M50" s="34" t="n">
        <f aca="false">C50/(1+$J$5)</f>
        <v>186440063.641378</v>
      </c>
      <c r="N50" s="34" t="n">
        <f aca="false">B50*(1+$N$6)</f>
        <v>1.60865626661791E-006</v>
      </c>
      <c r="O50" s="34" t="n">
        <f aca="false">C50/(1+$N$6)</f>
        <v>186362036.577455</v>
      </c>
      <c r="P50" s="34" t="n">
        <f aca="false">N50 - L50</f>
        <v>6.73239017907615E-010</v>
      </c>
      <c r="Q50" s="34" t="n">
        <f aca="false">(M50-O50)</f>
        <v>78027.0639223754</v>
      </c>
      <c r="R50" s="58" t="n">
        <f aca="false">IF(ISNUMBER(J50),B50,L50/(1+$K$5))</f>
        <v>2.05951E-007</v>
      </c>
      <c r="S50" s="58" t="n">
        <f aca="false">IF(ISNUMBER(K50),C50,M50*(1+$K$5))</f>
        <v>1455649440.88642</v>
      </c>
      <c r="T50" s="58" t="n">
        <f aca="false">IF(ISNUMBER(J50),N50/(1+$N$6),N50/(1+$O$6))</f>
        <v>2.05951E-007</v>
      </c>
      <c r="U50" s="58" t="n">
        <f aca="false">IF(ISNUMBER(K50),O50*(1+$N$6),O50*(1+$O$6))</f>
        <v>1455649440.88642</v>
      </c>
      <c r="AMH50" s="2"/>
    </row>
    <row r="51" customFormat="false" ht="17" hidden="false" customHeight="true" outlineLevel="0" collapsed="false">
      <c r="A51" s="61" t="s">
        <v>97</v>
      </c>
      <c r="B51" s="54" t="n">
        <v>2.4711E-007</v>
      </c>
      <c r="C51" s="55" t="n">
        <f aca="false">$B$2 / B51/1000000</f>
        <v>1213194358.78758</v>
      </c>
      <c r="D51" s="56" t="n">
        <f aca="false">IF(($D$14 - B51)/B51&lt;0,"",($D$14 - B51)/B51)</f>
        <v>28291.9059932823</v>
      </c>
      <c r="E51" s="56" t="n">
        <f aca="false">IF((C51 - $E$14)/$E$14&lt;0,"",(C51 - $E$14)/$E$14)</f>
        <v>2975.38980611265</v>
      </c>
      <c r="F51" s="20" t="n">
        <f aca="false">($B$3- B51)/B51</f>
        <v>7578.62041196228</v>
      </c>
      <c r="G51" s="20" t="n">
        <f aca="false">$B$6*LN(  (F51+1+$B$9) / (1+$B$9)  )</f>
        <v>36.6864589305167</v>
      </c>
      <c r="H51" s="20" t="n">
        <f aca="false">(3.085678E+016)*G51/$B$2/31557600</f>
        <v>119.655241789082</v>
      </c>
      <c r="I51" s="57" t="n">
        <f aca="false">IF(ISNUMBER(K51),$O$3/G51,"")</f>
        <v>0.230051200621679</v>
      </c>
      <c r="J51" s="57" t="n">
        <f aca="false">IF(ISNUMBER(K51),$B$2/K51/1000000,"")</f>
        <v>1.92933603600001E-006</v>
      </c>
      <c r="K51" s="57" t="n">
        <f aca="false">IF($O$3&lt;G51 , C51*(  (1+$B$9/(F51+1))*EXP(-$O$3/$B$6)  -  $B$9/(F51+1)  ) , "")</f>
        <v>155386336.234897</v>
      </c>
      <c r="L51" s="34" t="n">
        <f aca="false">B51*(1+$J$5)</f>
        <v>1.929336036E-006</v>
      </c>
      <c r="M51" s="34" t="n">
        <f aca="false">C51/(1+$J$5)</f>
        <v>155386336.234897</v>
      </c>
      <c r="N51" s="34" t="n">
        <f aca="false">B51*(1+$N$6)</f>
        <v>1.93014382083093E-006</v>
      </c>
      <c r="O51" s="34" t="n">
        <f aca="false">C51/(1+$N$6)</f>
        <v>155321305.471909</v>
      </c>
      <c r="P51" s="34" t="n">
        <f aca="false">N51 - L51</f>
        <v>8.07784830931619E-010</v>
      </c>
      <c r="Q51" s="34" t="n">
        <f aca="false">(M51-O51)</f>
        <v>65030.7629876733</v>
      </c>
      <c r="R51" s="58" t="n">
        <f aca="false">IF(ISNUMBER(J51),B51,L51/(1+$K$5))</f>
        <v>2.4711E-007</v>
      </c>
      <c r="S51" s="58" t="n">
        <f aca="false">IF(ISNUMBER(K51),C51,M51*(1+$K$5))</f>
        <v>1213194358.78758</v>
      </c>
      <c r="T51" s="58" t="n">
        <f aca="false">IF(ISNUMBER(J51),N51/(1+$N$6),N51/(1+$O$6))</f>
        <v>2.4711E-007</v>
      </c>
      <c r="U51" s="58" t="n">
        <f aca="false">IF(ISNUMBER(K51),O51*(1+$N$6),O51*(1+$O$6))</f>
        <v>1213194358.78758</v>
      </c>
      <c r="AMH51" s="2"/>
    </row>
    <row r="52" customFormat="false" ht="17" hidden="false" customHeight="true" outlineLevel="0" collapsed="false">
      <c r="A52" s="61" t="s">
        <v>98</v>
      </c>
      <c r="B52" s="54" t="n">
        <v>2.796E-007</v>
      </c>
      <c r="C52" s="55" t="n">
        <f aca="false">$B$2 / B52/1000000</f>
        <v>1072219091.55937</v>
      </c>
      <c r="D52" s="56" t="n">
        <f aca="false">IF(($D$14 - B52)/B52&lt;0,"",($D$14 - B52)/B52)</f>
        <v>25004.2217453505</v>
      </c>
      <c r="E52" s="56" t="n">
        <f aca="false">IF((C52 - $E$14)/$E$14&lt;0,"",(C52 - $E$14)/$E$14)</f>
        <v>2629.5282009603</v>
      </c>
      <c r="F52" s="20" t="n">
        <f aca="false">($B$3- B52)/B52</f>
        <v>6697.85550786838</v>
      </c>
      <c r="G52" s="20" t="n">
        <f aca="false">$B$6*LN(  (F52+1+$B$9) / (1+$B$9)  )</f>
        <v>36.1791672634011</v>
      </c>
      <c r="H52" s="20" t="n">
        <f aca="false">(3.085678E+016)*G52/$B$2/31557600</f>
        <v>118.000677438751</v>
      </c>
      <c r="I52" s="57" t="n">
        <f aca="false">IF(ISNUMBER(K52),$O$3/G52,"")</f>
        <v>0.233276898334279</v>
      </c>
      <c r="J52" s="57" t="n">
        <f aca="false">IF(ISNUMBER(K52),$B$2/K52/1000000,"")</f>
        <v>2.18300496000001E-006</v>
      </c>
      <c r="K52" s="57" t="n">
        <f aca="false">IF($O$3&lt;G52 , C52*(  (1+$B$9/(F52+1))*EXP(-$O$3/$B$6)  -  $B$9/(F52+1)  ) , "")</f>
        <v>137330177.206743</v>
      </c>
      <c r="L52" s="34" t="n">
        <f aca="false">B52*(1+$J$5)</f>
        <v>2.18300496E-006</v>
      </c>
      <c r="M52" s="34" t="n">
        <f aca="false">C52/(1+$J$5)</f>
        <v>137330177.206743</v>
      </c>
      <c r="N52" s="34" t="n">
        <f aca="false">B52*(1+$N$6)</f>
        <v>2.18391895230597E-006</v>
      </c>
      <c r="O52" s="34" t="n">
        <f aca="false">C52/(1+$N$6)</f>
        <v>137272703.130056</v>
      </c>
      <c r="P52" s="34" t="n">
        <f aca="false">N52 - L52</f>
        <v>9.13992305970537E-010</v>
      </c>
      <c r="Q52" s="34" t="n">
        <f aca="false">(M52-O52)</f>
        <v>57474.0766877234</v>
      </c>
      <c r="R52" s="58" t="n">
        <f aca="false">IF(ISNUMBER(J52),B52,L52/(1+$K$5))</f>
        <v>2.796E-007</v>
      </c>
      <c r="S52" s="58" t="n">
        <f aca="false">IF(ISNUMBER(K52),C52,M52*(1+$K$5))</f>
        <v>1072219091.55937</v>
      </c>
      <c r="T52" s="58" t="n">
        <f aca="false">IF(ISNUMBER(J52),N52/(1+$N$6),N52/(1+$O$6))</f>
        <v>2.796E-007</v>
      </c>
      <c r="U52" s="58" t="n">
        <f aca="false">IF(ISNUMBER(K52),O52*(1+$N$6),O52*(1+$O$6))</f>
        <v>1072219091.55937</v>
      </c>
      <c r="AMH52" s="2"/>
    </row>
    <row r="53" customFormat="false" ht="17" hidden="false" customHeight="true" outlineLevel="0" collapsed="false">
      <c r="A53" s="61" t="s">
        <v>98</v>
      </c>
      <c r="B53" s="54" t="n">
        <v>2.803E-007</v>
      </c>
      <c r="C53" s="55" t="n">
        <f aca="false">$B$2 / B53/1000000</f>
        <v>1069541412.77203</v>
      </c>
      <c r="D53" s="56" t="n">
        <f aca="false">IF(($D$14 - B53)/B53&lt;0,"",($D$14 - B53)/B53)</f>
        <v>24941.775597574</v>
      </c>
      <c r="E53" s="56" t="n">
        <f aca="false">IF((C53 - $E$14)/$E$14&lt;0,"",(C53 - $E$14)/$E$14)</f>
        <v>2622.95891897431</v>
      </c>
      <c r="F53" s="20" t="n">
        <f aca="false">($B$3- B53)/B53</f>
        <v>6681.12629325722</v>
      </c>
      <c r="G53" s="20" t="n">
        <f aca="false">$B$6*LN(  (F53+1+$B$9) / (1+$B$9)  )</f>
        <v>36.1688985593547</v>
      </c>
      <c r="H53" s="20" t="n">
        <f aca="false">(3.085678E+016)*G53/$B$2/31557600</f>
        <v>117.967185401052</v>
      </c>
      <c r="I53" s="57" t="n">
        <f aca="false">IF(ISNUMBER(K53),$O$3/G53,"")</f>
        <v>0.233343127927252</v>
      </c>
      <c r="J53" s="57" t="n">
        <f aca="false">IF(ISNUMBER(K53),$B$2/K53/1000000,"")</f>
        <v>2.18847028E-006</v>
      </c>
      <c r="K53" s="57" t="n">
        <f aca="false">IF($O$3&lt;G53 , C53*(  (1+$B$9/(F53+1))*EXP(-$O$3/$B$6)  -  $B$9/(F53+1)  ) , "")</f>
        <v>136987219.218714</v>
      </c>
      <c r="L53" s="34" t="n">
        <f aca="false">B53*(1+$J$5)</f>
        <v>2.18847028E-006</v>
      </c>
      <c r="M53" s="34" t="n">
        <f aca="false">C53/(1+$J$5)</f>
        <v>136987219.218714</v>
      </c>
      <c r="N53" s="34" t="n">
        <f aca="false">B53*(1+$N$6)</f>
        <v>2.18938656055566E-006</v>
      </c>
      <c r="O53" s="34" t="n">
        <f aca="false">C53/(1+$N$6)</f>
        <v>136929888.673434</v>
      </c>
      <c r="P53" s="34" t="n">
        <f aca="false">N53 - L53</f>
        <v>9.16280555663397E-010</v>
      </c>
      <c r="Q53" s="34" t="n">
        <f aca="false">(M53-O53)</f>
        <v>57330.5452796221</v>
      </c>
      <c r="R53" s="58" t="n">
        <f aca="false">IF(ISNUMBER(J53),B53,L53/(1+$K$5))</f>
        <v>2.803E-007</v>
      </c>
      <c r="S53" s="58" t="n">
        <f aca="false">IF(ISNUMBER(K53),C53,M53*(1+$K$5))</f>
        <v>1069541412.77203</v>
      </c>
      <c r="T53" s="58" t="n">
        <f aca="false">IF(ISNUMBER(J53),N53/(1+$N$6),N53/(1+$O$6))</f>
        <v>2.803E-007</v>
      </c>
      <c r="U53" s="58" t="n">
        <f aca="false">IF(ISNUMBER(K53),O53*(1+$N$6),O53*(1+$O$6))</f>
        <v>1069541412.77203</v>
      </c>
      <c r="AMH53" s="2"/>
    </row>
    <row r="54" customFormat="false" ht="17" hidden="false" customHeight="true" outlineLevel="0" collapsed="false">
      <c r="A54" s="61" t="s">
        <v>99</v>
      </c>
      <c r="B54" s="54" t="n">
        <v>3.3033E-007</v>
      </c>
      <c r="C54" s="55" t="n">
        <f aca="false">$B$2 / B54/1000000</f>
        <v>907554439.499894</v>
      </c>
      <c r="D54" s="56" t="n">
        <f aca="false">IF(($D$14 - B54)/B54&lt;0,"",($D$14 - B54)/B54)</f>
        <v>21164.0773468955</v>
      </c>
      <c r="E54" s="56" t="n">
        <f aca="false">IF((C54 - $E$14)/$E$14&lt;0,"",(C54 - $E$14)/$E$14)</f>
        <v>2225.54825474071</v>
      </c>
      <c r="F54" s="20" t="n">
        <f aca="false">($B$3- B54)/B54</f>
        <v>5669.08748826931</v>
      </c>
      <c r="G54" s="20" t="n">
        <f aca="false">$B$6*LN(  (F54+1+$B$9) / (1+$B$9)  )</f>
        <v>35.4944406961755</v>
      </c>
      <c r="H54" s="20" t="n">
        <f aca="false">(3.085678E+016)*G54/$B$2/31557600</f>
        <v>115.767397766926</v>
      </c>
      <c r="I54" s="57" t="n">
        <f aca="false">IF(ISNUMBER(K54),$O$3/G54,"")</f>
        <v>0.237777064745597</v>
      </c>
      <c r="J54" s="57" t="n">
        <f aca="false">IF(ISNUMBER(K54),$B$2/K54/1000000,"")</f>
        <v>2.57908450800001E-006</v>
      </c>
      <c r="K54" s="57" t="n">
        <f aca="false">IF($O$3&lt;G54 , C54*(  (1+$B$9/(F54+1))*EXP(-$O$3/$B$6)  -  $B$9/(F54+1)  ) , "")</f>
        <v>116239873.904899</v>
      </c>
      <c r="L54" s="34" t="n">
        <f aca="false">B54*(1+$J$5)</f>
        <v>2.579084508E-006</v>
      </c>
      <c r="M54" s="34" t="n">
        <f aca="false">C54/(1+$J$5)</f>
        <v>116239873.9049</v>
      </c>
      <c r="N54" s="34" t="n">
        <f aca="false">B54*(1+$N$6)</f>
        <v>2.58016433303015E-006</v>
      </c>
      <c r="O54" s="34" t="n">
        <f aca="false">C54/(1+$N$6)</f>
        <v>116191226.334767</v>
      </c>
      <c r="P54" s="34" t="n">
        <f aca="false">N54 - L54</f>
        <v>1.07982503015465E-009</v>
      </c>
      <c r="Q54" s="34" t="n">
        <f aca="false">(M54-O54)</f>
        <v>48647.5701325387</v>
      </c>
      <c r="R54" s="58" t="n">
        <f aca="false">IF(ISNUMBER(J54),B54,L54/(1+$K$5))</f>
        <v>3.3033E-007</v>
      </c>
      <c r="S54" s="58" t="n">
        <f aca="false">IF(ISNUMBER(K54),C54,M54*(1+$K$5))</f>
        <v>907554439.499894</v>
      </c>
      <c r="T54" s="58" t="n">
        <f aca="false">IF(ISNUMBER(J54),N54/(1+$N$6),N54/(1+$O$6))</f>
        <v>3.3033E-007</v>
      </c>
      <c r="U54" s="58" t="n">
        <f aca="false">IF(ISNUMBER(K54),O54*(1+$N$6),O54*(1+$O$6))</f>
        <v>907554439.499894</v>
      </c>
      <c r="AMH54" s="2"/>
    </row>
    <row r="55" customFormat="false" ht="17" hidden="false" customHeight="true" outlineLevel="0" collapsed="false">
      <c r="A55" s="61" t="s">
        <v>99</v>
      </c>
      <c r="B55" s="54" t="n">
        <v>3.33039E-007</v>
      </c>
      <c r="C55" s="55" t="n">
        <f aca="false">$B$2 / B55/1000000</f>
        <v>900172226.075625</v>
      </c>
      <c r="D55" s="56" t="n">
        <f aca="false">IF(($D$14 - B55)/B55&lt;0,"",($D$14 - B55)/B55)</f>
        <v>20991.9167454863</v>
      </c>
      <c r="E55" s="56" t="n">
        <f aca="false">IF((C55 - $E$14)/$E$14&lt;0,"",(C55 - $E$14)/$E$14)</f>
        <v>2207.43710492915</v>
      </c>
      <c r="F55" s="20" t="n">
        <f aca="false">($B$3- B55)/B55</f>
        <v>5622.9659619444</v>
      </c>
      <c r="G55" s="20" t="n">
        <f aca="false">$B$6*LN(  (F55+1+$B$9) / (1+$B$9)  )</f>
        <v>35.4608990722588</v>
      </c>
      <c r="H55" s="20" t="n">
        <f aca="false">(3.085678E+016)*G55/$B$2/31557600</f>
        <v>115.657999606494</v>
      </c>
      <c r="I55" s="57" t="n">
        <f aca="false">IF(ISNUMBER(K55),$O$3/G55,"")</f>
        <v>0.238001972435204</v>
      </c>
      <c r="J55" s="57" t="n">
        <f aca="false">IF(ISNUMBER(K55),$B$2/K55/1000000,"")</f>
        <v>2.60023529640001E-006</v>
      </c>
      <c r="K55" s="57" t="n">
        <f aca="false">IF($O$3&lt;G55 , C55*(  (1+$B$9/(F55+1))*EXP(-$O$3/$B$6)  -  $B$9/(F55+1)  ) , "")</f>
        <v>115294357.558741</v>
      </c>
      <c r="L55" s="34" t="n">
        <f aca="false">B55*(1+$J$5)</f>
        <v>2.6002352964E-006</v>
      </c>
      <c r="M55" s="34" t="n">
        <f aca="false">C55/(1+$J$5)</f>
        <v>115294357.558741</v>
      </c>
      <c r="N55" s="34" t="n">
        <f aca="false">B55*(1+$N$6)</f>
        <v>2.60132397695647E-006</v>
      </c>
      <c r="O55" s="34" t="n">
        <f aca="false">C55/(1+$N$6)</f>
        <v>115246105.696821</v>
      </c>
      <c r="P55" s="34" t="n">
        <f aca="false">N55 - L55</f>
        <v>1.08868055646665E-009</v>
      </c>
      <c r="Q55" s="34" t="n">
        <f aca="false">(M55-O55)</f>
        <v>48251.861919716</v>
      </c>
      <c r="R55" s="58" t="n">
        <f aca="false">IF(ISNUMBER(J55),B55,L55/(1+$K$5))</f>
        <v>3.33039E-007</v>
      </c>
      <c r="S55" s="58" t="n">
        <f aca="false">IF(ISNUMBER(K55),C55,M55*(1+$K$5))</f>
        <v>900172226.075625</v>
      </c>
      <c r="T55" s="58" t="n">
        <f aca="false">IF(ISNUMBER(J55),N55/(1+$N$6),N55/(1+$O$6))</f>
        <v>3.33039E-007</v>
      </c>
      <c r="U55" s="58" t="n">
        <f aca="false">IF(ISNUMBER(K55),O55*(1+$N$6),O55*(1+$O$6))</f>
        <v>900172226.075625</v>
      </c>
      <c r="AMH55" s="2"/>
    </row>
    <row r="56" customFormat="false" ht="17" hidden="false" customHeight="true" outlineLevel="0" collapsed="false">
      <c r="A56" s="61" t="s">
        <v>100</v>
      </c>
      <c r="B56" s="54" t="n">
        <v>3.4675E-007</v>
      </c>
      <c r="C56" s="55" t="n">
        <f aca="false">$B$2 / B56/1000000</f>
        <v>864578105.263158</v>
      </c>
      <c r="D56" s="56" t="n">
        <f aca="false">IF(($D$14 - B56)/B56&lt;0,"",($D$14 - B56)/B56)</f>
        <v>20161.8262436914</v>
      </c>
      <c r="E56" s="56" t="n">
        <f aca="false">IF((C56 - $E$14)/$E$14&lt;0,"",(C56 - $E$14)/$E$14)</f>
        <v>2120.11228547513</v>
      </c>
      <c r="F56" s="20" t="n">
        <f aca="false">($B$3- B56)/B56</f>
        <v>5400.58615717376</v>
      </c>
      <c r="G56" s="20" t="n">
        <f aca="false">$B$6*LN(  (F56+1+$B$9) / (1+$B$9)  )</f>
        <v>35.295214626823</v>
      </c>
      <c r="H56" s="20" t="n">
        <f aca="false">(3.085678E+016)*G56/$B$2/31557600</f>
        <v>115.117609147527</v>
      </c>
      <c r="I56" s="57" t="n">
        <f aca="false">IF(ISNUMBER(K56),$O$3/G56,"")</f>
        <v>0.239119212413271</v>
      </c>
      <c r="J56" s="57" t="n">
        <f aca="false">IF(ISNUMBER(K56),$B$2/K56/1000000,"")</f>
        <v>2.70728530000001E-006</v>
      </c>
      <c r="K56" s="57" t="n">
        <f aca="false">IF($O$3&lt;G56 , C56*(  (1+$B$9/(F56+1))*EXP(-$O$3/$B$6)  -  $B$9/(F56+1)  ) , "")</f>
        <v>110735450.748393</v>
      </c>
      <c r="L56" s="34" t="n">
        <f aca="false">B56*(1+$J$5)</f>
        <v>2.7072853E-006</v>
      </c>
      <c r="M56" s="34" t="n">
        <f aca="false">C56/(1+$J$5)</f>
        <v>110735450.748394</v>
      </c>
      <c r="N56" s="34" t="n">
        <f aca="false">B56*(1+$N$6)</f>
        <v>2.7084188008301E-006</v>
      </c>
      <c r="O56" s="34" t="n">
        <f aca="false">C56/(1+$N$6)</f>
        <v>110689106.835367</v>
      </c>
      <c r="P56" s="34" t="n">
        <f aca="false">N56 - L56</f>
        <v>1.13350083009764E-009</v>
      </c>
      <c r="Q56" s="34" t="n">
        <f aca="false">(M56-O56)</f>
        <v>46343.9130263329</v>
      </c>
      <c r="R56" s="58" t="n">
        <f aca="false">IF(ISNUMBER(J56),B56,L56/(1+$K$5))</f>
        <v>3.4675E-007</v>
      </c>
      <c r="S56" s="58" t="n">
        <f aca="false">IF(ISNUMBER(K56),C56,M56*(1+$K$5))</f>
        <v>864578105.263158</v>
      </c>
      <c r="T56" s="58" t="n">
        <f aca="false">IF(ISNUMBER(J56),N56/(1+$N$6),N56/(1+$O$6))</f>
        <v>3.4675E-007</v>
      </c>
      <c r="U56" s="58" t="n">
        <f aca="false">IF(ISNUMBER(K56),O56*(1+$N$6),O56*(1+$O$6))</f>
        <v>864578105.263158</v>
      </c>
      <c r="AMH56" s="2"/>
    </row>
    <row r="57" customFormat="false" ht="17" hidden="false" customHeight="true" outlineLevel="0" collapsed="false">
      <c r="A57" s="63" t="s">
        <v>101</v>
      </c>
      <c r="B57" s="54" t="n">
        <v>3.646E-007</v>
      </c>
      <c r="C57" s="55" t="n">
        <f aca="false">$B$2 / B57/1000000</f>
        <v>822250296.21503</v>
      </c>
      <c r="D57" s="56" t="n">
        <f aca="false">IF(($D$14 - B57)/B57&lt;0,"",($D$14 - B57)/B57)</f>
        <v>19174.699396599</v>
      </c>
      <c r="E57" s="56" t="n">
        <f aca="false">IF((C57 - $E$14)/$E$14&lt;0,"",(C57 - $E$14)/$E$14)</f>
        <v>2016.26737517416</v>
      </c>
      <c r="F57" s="20" t="n">
        <f aca="false">($B$3- B57)/B57</f>
        <v>5136.13658804169</v>
      </c>
      <c r="G57" s="20" t="n">
        <f aca="false">$B$6*LN(  (F57+1+$B$9) / (1+$B$9)  )</f>
        <v>35.0890691066861</v>
      </c>
      <c r="H57" s="20" t="n">
        <f aca="false">(3.085678E+016)*G57/$B$2/31557600</f>
        <v>114.445252295032</v>
      </c>
      <c r="I57" s="57" t="n">
        <f aca="false">IF(ISNUMBER(K57),$O$3/G57,"")</f>
        <v>0.240524018971912</v>
      </c>
      <c r="J57" s="57" t="n">
        <f aca="false">IF(ISNUMBER(K57),$B$2/K57/1000000,"")</f>
        <v>2.84665096000001E-006</v>
      </c>
      <c r="K57" s="57" t="n">
        <f aca="false">IF($O$3&lt;G57 , C57*(  (1+$B$9/(F57+1))*EXP(-$O$3/$B$6)  -  $B$9/(F57+1)  ) , "")</f>
        <v>105314090.913344</v>
      </c>
      <c r="L57" s="34" t="n">
        <f aca="false">B57*(1+$J$5)</f>
        <v>2.84665096E-006</v>
      </c>
      <c r="M57" s="34" t="n">
        <f aca="false">C57/(1+$J$5)</f>
        <v>105314090.913345</v>
      </c>
      <c r="N57" s="34" t="n">
        <f aca="false">B57*(1+$N$6)</f>
        <v>2.84784281119727E-006</v>
      </c>
      <c r="O57" s="34" t="n">
        <f aca="false">C57/(1+$N$6)</f>
        <v>105270015.894579</v>
      </c>
      <c r="P57" s="34" t="n">
        <f aca="false">N57 - L57</f>
        <v>1.19185119727087E-009</v>
      </c>
      <c r="Q57" s="34" t="n">
        <f aca="false">(M57-O57)</f>
        <v>44075.0187654346</v>
      </c>
      <c r="R57" s="58" t="n">
        <f aca="false">IF(ISNUMBER(J57),B57,L57/(1+$K$5))</f>
        <v>3.646E-007</v>
      </c>
      <c r="S57" s="58" t="n">
        <f aca="false">IF(ISNUMBER(K57),C57,M57*(1+$K$5))</f>
        <v>822250296.21503</v>
      </c>
      <c r="T57" s="58" t="n">
        <f aca="false">IF(ISNUMBER(J57),N57/(1+$N$6),N57/(1+$O$6))</f>
        <v>3.646E-007</v>
      </c>
      <c r="U57" s="58" t="n">
        <f aca="false">IF(ISNUMBER(K57),O57*(1+$N$6),O57*(1+$O$6))</f>
        <v>822250296.21503</v>
      </c>
      <c r="AMH57" s="2"/>
    </row>
    <row r="58" customFormat="false" ht="17" hidden="false" customHeight="true" outlineLevel="0" collapsed="false">
      <c r="A58" s="63" t="s">
        <v>97</v>
      </c>
      <c r="B58" s="54" t="n">
        <v>3.7271E-007</v>
      </c>
      <c r="C58" s="55" t="n">
        <f aca="false">$B$2 / B58/1000000</f>
        <v>804358503.93067</v>
      </c>
      <c r="D58" s="56" t="n">
        <f aca="false">IF(($D$14 - B58)/B58&lt;0,"",($D$14 - B58)/B58)</f>
        <v>18757.4449035443</v>
      </c>
      <c r="E58" s="56" t="n">
        <f aca="false">IF((C58 - $E$14)/$E$14&lt;0,"",(C58 - $E$14)/$E$14)</f>
        <v>1972.37255503877</v>
      </c>
      <c r="F58" s="20" t="n">
        <f aca="false">($B$3- B58)/B58</f>
        <v>5024.35483351668</v>
      </c>
      <c r="G58" s="20" t="n">
        <f aca="false">$B$6*LN(  (F58+1+$B$9) / (1+$B$9)  )</f>
        <v>34.998721618243</v>
      </c>
      <c r="H58" s="20" t="n">
        <f aca="false">(3.085678E+016)*G58/$B$2/31557600</f>
        <v>114.150578159402</v>
      </c>
      <c r="I58" s="57" t="n">
        <f aca="false">IF(ISNUMBER(K58),$O$3/G58,"")</f>
        <v>0.241144919965422</v>
      </c>
      <c r="J58" s="57" t="n">
        <f aca="false">IF(ISNUMBER(K58),$B$2/K58/1000000,"")</f>
        <v>2.90997059600001E-006</v>
      </c>
      <c r="K58" s="57" t="n">
        <f aca="false">IF($O$3&lt;G58 , C58*(  (1+$B$9/(F58+1))*EXP(-$O$3/$B$6)  -  $B$9/(F58+1)  ) , "")</f>
        <v>103022504.217771</v>
      </c>
      <c r="L58" s="34" t="n">
        <f aca="false">B58*(1+$J$5)</f>
        <v>2.909970596E-006</v>
      </c>
      <c r="M58" s="34" t="n">
        <f aca="false">C58/(1+$J$5)</f>
        <v>103022504.217771</v>
      </c>
      <c r="N58" s="34" t="n">
        <f aca="false">B58*(1+$N$6)</f>
        <v>2.91118895820443E-006</v>
      </c>
      <c r="O58" s="34" t="n">
        <f aca="false">C58/(1+$N$6)</f>
        <v>102979388.251358</v>
      </c>
      <c r="P58" s="34" t="n">
        <f aca="false">N58 - L58</f>
        <v>1.21836220442886E-009</v>
      </c>
      <c r="Q58" s="34" t="n">
        <f aca="false">(M58-O58)</f>
        <v>43115.9664132595</v>
      </c>
      <c r="R58" s="58" t="n">
        <f aca="false">IF(ISNUMBER(J58),B58,L58/(1+$K$5))</f>
        <v>3.7271E-007</v>
      </c>
      <c r="S58" s="58" t="n">
        <f aca="false">IF(ISNUMBER(K58),C58,M58*(1+$K$5))</f>
        <v>804358503.93067</v>
      </c>
      <c r="T58" s="58" t="n">
        <f aca="false">IF(ISNUMBER(J58),N58/(1+$N$6),N58/(1+$O$6))</f>
        <v>3.7271E-007</v>
      </c>
      <c r="U58" s="58" t="n">
        <f aca="false">IF(ISNUMBER(K58),O58*(1+$N$6),O58*(1+$O$6))</f>
        <v>804358503.93067</v>
      </c>
      <c r="AMH58" s="2"/>
    </row>
    <row r="59" customFormat="false" ht="17" hidden="false" customHeight="true" outlineLevel="0" collapsed="false">
      <c r="A59" s="63" t="s">
        <v>97</v>
      </c>
      <c r="B59" s="54" t="n">
        <v>3.7298E-007</v>
      </c>
      <c r="C59" s="55" t="n">
        <f aca="false">$B$2 / B59/1000000</f>
        <v>803776229.288434</v>
      </c>
      <c r="D59" s="56" t="n">
        <f aca="false">IF(($D$14 - B59)/B59&lt;0,"",($D$14 - B59)/B59)</f>
        <v>18743.8656764438</v>
      </c>
      <c r="E59" s="56" t="n">
        <f aca="false">IF((C59 - $E$14)/$E$14&lt;0,"",(C59 - $E$14)/$E$14)</f>
        <v>1970.94403182074</v>
      </c>
      <c r="F59" s="20" t="n">
        <f aca="false">($B$3- B59)/B59</f>
        <v>5020.71698214381</v>
      </c>
      <c r="G59" s="20" t="n">
        <f aca="false">$B$6*LN(  (F59+1+$B$9) / (1+$B$9)  )</f>
        <v>34.9957476707086</v>
      </c>
      <c r="H59" s="20" t="n">
        <f aca="false">(3.085678E+016)*G59/$B$2/31557600</f>
        <v>114.140878438533</v>
      </c>
      <c r="I59" s="57" t="n">
        <f aca="false">IF(ISNUMBER(K59),$O$3/G59,"")</f>
        <v>0.241165412522029</v>
      </c>
      <c r="J59" s="57" t="n">
        <f aca="false">IF(ISNUMBER(K59),$B$2/K59/1000000,"")</f>
        <v>2.91207864800001E-006</v>
      </c>
      <c r="K59" s="57" t="n">
        <f aca="false">IF($O$3&lt;G59 , C59*(  (1+$B$9/(F59+1))*EXP(-$O$3/$B$6)  -  $B$9/(F59+1)  ) , "")</f>
        <v>102947926.288287</v>
      </c>
      <c r="L59" s="34" t="n">
        <f aca="false">B59*(1+$J$5)</f>
        <v>2.912078648E-006</v>
      </c>
      <c r="M59" s="34" t="n">
        <f aca="false">C59/(1+$J$5)</f>
        <v>102947926.288288</v>
      </c>
      <c r="N59" s="34" t="n">
        <f aca="false">B59*(1+$N$6)</f>
        <v>2.91329789281502E-006</v>
      </c>
      <c r="O59" s="34" t="n">
        <f aca="false">C59/(1+$N$6)</f>
        <v>102904841.533497</v>
      </c>
      <c r="P59" s="34" t="n">
        <f aca="false">N59 - L59</f>
        <v>1.21924481502486E-009</v>
      </c>
      <c r="Q59" s="34" t="n">
        <f aca="false">(M59-O59)</f>
        <v>43084.7547908127</v>
      </c>
      <c r="R59" s="58" t="n">
        <f aca="false">IF(ISNUMBER(J59),B59,L59/(1+$K$5))</f>
        <v>3.7298E-007</v>
      </c>
      <c r="S59" s="58" t="n">
        <f aca="false">IF(ISNUMBER(K59),C59,M59*(1+$K$5))</f>
        <v>803776229.288434</v>
      </c>
      <c r="T59" s="58" t="n">
        <f aca="false">IF(ISNUMBER(J59),N59/(1+$N$6),N59/(1+$O$6))</f>
        <v>3.7298E-007</v>
      </c>
      <c r="U59" s="58" t="n">
        <f aca="false">IF(ISNUMBER(K59),O59*(1+$N$6),O59*(1+$O$6))</f>
        <v>803776229.288434</v>
      </c>
      <c r="AMH59" s="2"/>
    </row>
    <row r="60" customFormat="false" ht="17" hidden="false" customHeight="true" outlineLevel="0" collapsed="false">
      <c r="A60" s="64" t="s">
        <v>102</v>
      </c>
      <c r="B60" s="54" t="n">
        <v>3.934E-007</v>
      </c>
      <c r="C60" s="55" t="n">
        <f aca="false">$B$2 / B60/1000000</f>
        <v>762055053.380783</v>
      </c>
      <c r="D60" s="56" t="n">
        <f aca="false">IF(($D$14 - B60)/B60&lt;0,"",($D$14 - B60)/B60)</f>
        <v>17770.8861209964</v>
      </c>
      <c r="E60" s="56" t="n">
        <f aca="false">IF((C60 - $E$14)/$E$14&lt;0,"",(C60 - $E$14)/$E$14)</f>
        <v>1868.58740464794</v>
      </c>
      <c r="F60" s="20" t="n">
        <f aca="false">($B$3- B60)/B60</f>
        <v>4760.05744789019</v>
      </c>
      <c r="G60" s="20" t="n">
        <f aca="false">$B$6*LN(  (F60+1+$B$9) / (1+$B$9)  )</f>
        <v>34.7768494557827</v>
      </c>
      <c r="H60" s="20" t="n">
        <f aca="false">(3.085678E+016)*G60/$B$2/31557600</f>
        <v>113.426927853011</v>
      </c>
      <c r="I60" s="57" t="n">
        <f aca="false">IF(ISNUMBER(K60),$O$3/G60,"")</f>
        <v>0.242683395868107</v>
      </c>
      <c r="J60" s="57" t="n">
        <f aca="false">IF(ISNUMBER(K60),$B$2/K60/1000000,"")</f>
        <v>3.07150984000001E-006</v>
      </c>
      <c r="K60" s="57" t="n">
        <f aca="false">IF($O$3&lt;G60 , C60*(  (1+$B$9/(F60+1))*EXP(-$O$3/$B$6)  -  $B$9/(F60+1)  ) , "")</f>
        <v>97604264.2272633</v>
      </c>
      <c r="L60" s="34" t="n">
        <f aca="false">B60*(1+$J$5)</f>
        <v>3.07150984E-006</v>
      </c>
      <c r="M60" s="34" t="n">
        <f aca="false">C60/(1+$J$5)</f>
        <v>97604264.2272636</v>
      </c>
      <c r="N60" s="34" t="n">
        <f aca="false">B60*(1+$N$6)</f>
        <v>3.0727958363275E-006</v>
      </c>
      <c r="O60" s="34" t="n">
        <f aca="false">C60/(1+$N$6)</f>
        <v>97563415.8494245</v>
      </c>
      <c r="P60" s="34" t="n">
        <f aca="false">N60 - L60</f>
        <v>1.28599632749927E-009</v>
      </c>
      <c r="Q60" s="34" t="n">
        <f aca="false">(M60-O60)</f>
        <v>40848.3778390437</v>
      </c>
      <c r="R60" s="58" t="n">
        <f aca="false">IF(ISNUMBER(J60),B60,L60/(1+$K$5))</f>
        <v>3.934E-007</v>
      </c>
      <c r="S60" s="58" t="n">
        <f aca="false">IF(ISNUMBER(K60),C60,M60*(1+$K$5))</f>
        <v>762055053.380783</v>
      </c>
      <c r="T60" s="58" t="n">
        <f aca="false">IF(ISNUMBER(J60),N60/(1+$N$6),N60/(1+$O$6))</f>
        <v>3.934E-007</v>
      </c>
      <c r="U60" s="58" t="n">
        <f aca="false">IF(ISNUMBER(K60),O60*(1+$N$6),O60*(1+$O$6))</f>
        <v>762055053.380783</v>
      </c>
      <c r="AMH60" s="2"/>
    </row>
    <row r="61" customFormat="false" ht="17" hidden="false" customHeight="true" outlineLevel="0" collapsed="false">
      <c r="A61" s="64" t="s">
        <v>103</v>
      </c>
      <c r="B61" s="54" t="n">
        <v>3.969E-007</v>
      </c>
      <c r="C61" s="55" t="n">
        <f aca="false">$B$2 / B61/1000000</f>
        <v>755334991.181658</v>
      </c>
      <c r="D61" s="56" t="n">
        <f aca="false">IF(($D$14 - B61)/B61&lt;0,"",($D$14 - B61)/B61)</f>
        <v>17614.1675485009</v>
      </c>
      <c r="E61" s="56" t="n">
        <f aca="false">IF((C61 - $E$14)/$E$14&lt;0,"",(C61 - $E$14)/$E$14)</f>
        <v>1852.10074323129</v>
      </c>
      <c r="F61" s="20" t="n">
        <f aca="false">($B$3- B61)/B61</f>
        <v>4718.07281431091</v>
      </c>
      <c r="G61" s="20" t="n">
        <f aca="false">$B$6*LN(  (F61+1+$B$9) / (1+$B$9)  )</f>
        <v>34.7404741426794</v>
      </c>
      <c r="H61" s="20" t="n">
        <f aca="false">(3.085678E+016)*G61/$B$2/31557600</f>
        <v>113.308287433319</v>
      </c>
      <c r="I61" s="57" t="n">
        <f aca="false">IF(ISNUMBER(K61),$O$3/G61,"")</f>
        <v>0.242937499611005</v>
      </c>
      <c r="J61" s="57" t="n">
        <f aca="false">IF(ISNUMBER(K61),$B$2/K61/1000000,"")</f>
        <v>3.09883644000001E-006</v>
      </c>
      <c r="K61" s="57" t="n">
        <f aca="false">IF($O$3&lt;G61 , C61*(  (1+$B$9/(F61+1))*EXP(-$O$3/$B$6)  -  $B$9/(F61+1)  ) , "")</f>
        <v>96743556.4298448</v>
      </c>
      <c r="L61" s="34" t="n">
        <f aca="false">B61*(1+$J$5)</f>
        <v>3.09883644E-006</v>
      </c>
      <c r="M61" s="34" t="n">
        <f aca="false">C61/(1+$J$5)</f>
        <v>96743556.429845</v>
      </c>
      <c r="N61" s="34" t="n">
        <f aca="false">B61*(1+$N$6)</f>
        <v>3.10013387757596E-006</v>
      </c>
      <c r="O61" s="34" t="n">
        <f aca="false">C61/(1+$N$6)</f>
        <v>96703068.2669781</v>
      </c>
      <c r="P61" s="34" t="n">
        <f aca="false">N61 - L61</f>
        <v>1.29743757596484E-009</v>
      </c>
      <c r="Q61" s="34" t="n">
        <f aca="false">(M61-O61)</f>
        <v>40488.1628669202</v>
      </c>
      <c r="R61" s="58" t="n">
        <f aca="false">IF(ISNUMBER(J61),B61,L61/(1+$K$5))</f>
        <v>3.969E-007</v>
      </c>
      <c r="S61" s="58" t="n">
        <f aca="false">IF(ISNUMBER(K61),C61,M61*(1+$K$5))</f>
        <v>755334991.181658</v>
      </c>
      <c r="T61" s="58" t="n">
        <f aca="false">IF(ISNUMBER(J61),N61/(1+$N$6),N61/(1+$O$6))</f>
        <v>3.969E-007</v>
      </c>
      <c r="U61" s="58" t="n">
        <f aca="false">IF(ISNUMBER(K61),O61*(1+$N$6),O61*(1+$O$6))</f>
        <v>755334991.181658</v>
      </c>
      <c r="AMH61" s="2"/>
    </row>
    <row r="62" customFormat="false" ht="17" hidden="false" customHeight="true" outlineLevel="0" collapsed="false">
      <c r="A62" s="64" t="s">
        <v>104</v>
      </c>
      <c r="B62" s="54" t="n">
        <v>3.9712E-007</v>
      </c>
      <c r="C62" s="55" t="n">
        <f aca="false">$B$2 / B62/1000000</f>
        <v>754916544.117647</v>
      </c>
      <c r="D62" s="56" t="n">
        <f aca="false">IF(($D$14 - B62)/B62&lt;0,"",($D$14 - B62)/B62)</f>
        <v>17604.4089443997</v>
      </c>
      <c r="E62" s="56" t="n">
        <f aca="false">IF((C62 - $E$14)/$E$14&lt;0,"",(C62 - $E$14)/$E$14)</f>
        <v>1851.07414632479</v>
      </c>
      <c r="F62" s="20" t="n">
        <f aca="false">($B$3- B62)/B62</f>
        <v>4715.4585012087</v>
      </c>
      <c r="G62" s="20" t="n">
        <f aca="false">$B$6*LN(  (F62+1+$B$9) / (1+$B$9)  )</f>
        <v>34.7381984213044</v>
      </c>
      <c r="H62" s="20" t="n">
        <f aca="false">(3.085678E+016)*G62/$B$2/31557600</f>
        <v>113.300865021909</v>
      </c>
      <c r="I62" s="57" t="n">
        <f aca="false">IF(ISNUMBER(K62),$O$3/G62,"")</f>
        <v>0.242953414600433</v>
      </c>
      <c r="J62" s="57" t="n">
        <f aca="false">IF(ISNUMBER(K62),$B$2/K62/1000000,"")</f>
        <v>3.10055411200001E-006</v>
      </c>
      <c r="K62" s="57" t="n">
        <f aca="false">IF($O$3&lt;G62 , C62*(  (1+$B$9/(F62+1))*EXP(-$O$3/$B$6)  -  $B$9/(F62+1)  ) , "")</f>
        <v>96689961.5909684</v>
      </c>
      <c r="L62" s="34" t="n">
        <f aca="false">B62*(1+$J$5)</f>
        <v>3.100554112E-006</v>
      </c>
      <c r="M62" s="34" t="n">
        <f aca="false">C62/(1+$J$5)</f>
        <v>96689961.5909687</v>
      </c>
      <c r="N62" s="34" t="n">
        <f aca="false">B62*(1+$N$6)</f>
        <v>3.10185226874015E-006</v>
      </c>
      <c r="O62" s="34" t="n">
        <f aca="false">C62/(1+$N$6)</f>
        <v>96649495.8580872</v>
      </c>
      <c r="P62" s="34" t="n">
        <f aca="false">N62 - L62</f>
        <v>1.29815674015388E-009</v>
      </c>
      <c r="Q62" s="34" t="n">
        <f aca="false">(M62-O62)</f>
        <v>40465.7328814566</v>
      </c>
      <c r="R62" s="58" t="n">
        <f aca="false">IF(ISNUMBER(J62),B62,L62/(1+$K$5))</f>
        <v>3.9712E-007</v>
      </c>
      <c r="S62" s="58" t="n">
        <f aca="false">IF(ISNUMBER(K62),C62,M62*(1+$K$5))</f>
        <v>754916544.117647</v>
      </c>
      <c r="T62" s="58" t="n">
        <f aca="false">IF(ISNUMBER(J62),N62/(1+$N$6),N62/(1+$O$6))</f>
        <v>3.9712E-007</v>
      </c>
      <c r="U62" s="58" t="n">
        <f aca="false">IF(ISNUMBER(K62),O62*(1+$N$6),O62*(1+$O$6))</f>
        <v>754916544.117647</v>
      </c>
      <c r="AMH62" s="2"/>
    </row>
    <row r="63" customFormat="false" ht="17" hidden="false" customHeight="true" outlineLevel="0" collapsed="false">
      <c r="A63" s="64" t="s">
        <v>105</v>
      </c>
      <c r="B63" s="54" t="n">
        <v>4.1029E-007</v>
      </c>
      <c r="C63" s="55" t="n">
        <f aca="false">$B$2 / B63/1000000</f>
        <v>730684291.598625</v>
      </c>
      <c r="D63" s="56" t="n">
        <f aca="false">IF(($D$14 - B63)/B63&lt;0,"",($D$14 - B63)/B63)</f>
        <v>17039.2885763728</v>
      </c>
      <c r="E63" s="56" t="n">
        <f aca="false">IF((C63 - $E$14)/$E$14&lt;0,"",(C63 - $E$14)/$E$14)</f>
        <v>1791.62396107265</v>
      </c>
      <c r="F63" s="20" t="n">
        <f aca="false">($B$3- B63)/B63</f>
        <v>4564.06373540666</v>
      </c>
      <c r="G63" s="20" t="n">
        <f aca="false">$B$6*LN(  (F63+1+$B$9) / (1+$B$9)  )</f>
        <v>34.6042128567951</v>
      </c>
      <c r="H63" s="20" t="n">
        <f aca="false">(3.085678E+016)*G63/$B$2/31557600</f>
        <v>112.863862498772</v>
      </c>
      <c r="I63" s="57" t="n">
        <f aca="false">IF(ISNUMBER(K63),$O$3/G63,"")</f>
        <v>0.243894116547315</v>
      </c>
      <c r="J63" s="57" t="n">
        <f aca="false">IF(ISNUMBER(K63),$B$2/K63/1000000,"")</f>
        <v>3.20338020400001E-006</v>
      </c>
      <c r="K63" s="57" t="n">
        <f aca="false">IF($O$3&lt;G63 , C63*(  (1+$B$9/(F63+1))*EXP(-$O$3/$B$6)  -  $B$9/(F63+1)  ) , "")</f>
        <v>93586286.6436066</v>
      </c>
      <c r="L63" s="34" t="n">
        <f aca="false">B63*(1+$J$5)</f>
        <v>3.203380204E-006</v>
      </c>
      <c r="M63" s="34" t="n">
        <f aca="false">C63/(1+$J$5)</f>
        <v>93586286.6436069</v>
      </c>
      <c r="N63" s="34" t="n">
        <f aca="false">B63*(1+$N$6)</f>
        <v>3.20472141252366E-006</v>
      </c>
      <c r="O63" s="34" t="n">
        <f aca="false">C63/(1+$N$6)</f>
        <v>93547119.8302751</v>
      </c>
      <c r="P63" s="34" t="n">
        <f aca="false">N63 - L63</f>
        <v>1.34120852366486E-009</v>
      </c>
      <c r="Q63" s="34" t="n">
        <f aca="false">(M63-O63)</f>
        <v>39166.813331753</v>
      </c>
      <c r="R63" s="58" t="n">
        <f aca="false">IF(ISNUMBER(J63),B63,L63/(1+$K$5))</f>
        <v>4.1029E-007</v>
      </c>
      <c r="S63" s="58" t="n">
        <f aca="false">IF(ISNUMBER(K63),C63,M63*(1+$K$5))</f>
        <v>730684291.598625</v>
      </c>
      <c r="T63" s="58" t="n">
        <f aca="false">IF(ISNUMBER(J63),N63/(1+$N$6),N63/(1+$O$6))</f>
        <v>4.1029E-007</v>
      </c>
      <c r="U63" s="58" t="n">
        <f aca="false">IF(ISNUMBER(K63),O63*(1+$N$6),O63*(1+$O$6))</f>
        <v>730684291.598625</v>
      </c>
      <c r="AMH63" s="2"/>
    </row>
    <row r="64" customFormat="false" ht="17" hidden="false" customHeight="true" outlineLevel="0" collapsed="false">
      <c r="A64" s="64" t="s">
        <v>106</v>
      </c>
      <c r="B64" s="54" t="n">
        <v>4.3417E-007</v>
      </c>
      <c r="C64" s="55" t="n">
        <f aca="false">$B$2 / B64/1000000</f>
        <v>690495561.64636</v>
      </c>
      <c r="D64" s="56" t="n">
        <f aca="false">IF(($D$14 - B64)/B64&lt;0,"",($D$14 - B64)/B64)</f>
        <v>16102.0471934956</v>
      </c>
      <c r="E64" s="56" t="n">
        <f aca="false">IF((C64 - $E$14)/$E$14&lt;0,"",(C64 - $E$14)/$E$14)</f>
        <v>1693.02695945943</v>
      </c>
      <c r="F64" s="20" t="n">
        <f aca="false">($B$3- B64)/B64</f>
        <v>4312.97839555934</v>
      </c>
      <c r="G64" s="20" t="n">
        <f aca="false">$B$6*LN(  (F64+1+$B$9) / (1+$B$9)  )</f>
        <v>34.3718862860137</v>
      </c>
      <c r="H64" s="20" t="n">
        <f aca="false">(3.085678E+016)*G64/$B$2/31557600</f>
        <v>112.106114468265</v>
      </c>
      <c r="I64" s="57" t="n">
        <f aca="false">IF(ISNUMBER(K64),$O$3/G64,"")</f>
        <v>0.245542646490063</v>
      </c>
      <c r="J64" s="57" t="n">
        <f aca="false">IF(ISNUMBER(K64),$B$2/K64/1000000,"")</f>
        <v>3.38982569200001E-006</v>
      </c>
      <c r="K64" s="57" t="n">
        <f aca="false">IF($O$3&lt;G64 , C64*(  (1+$B$9/(F64+1))*EXP(-$O$3/$B$6)  -  $B$9/(F64+1)  ) , "")</f>
        <v>88438900.7692963</v>
      </c>
      <c r="L64" s="34" t="n">
        <f aca="false">B64*(1+$J$5)</f>
        <v>3.389825692E-006</v>
      </c>
      <c r="M64" s="34" t="n">
        <f aca="false">C64/(1+$J$5)</f>
        <v>88438900.7692966</v>
      </c>
      <c r="N64" s="34" t="n">
        <f aca="false">B64*(1+$N$6)</f>
        <v>3.39124496252748E-006</v>
      </c>
      <c r="O64" s="34" t="n">
        <f aca="false">C64/(1+$N$6)</f>
        <v>88401888.1893351</v>
      </c>
      <c r="P64" s="34" t="n">
        <f aca="false">N64 - L64</f>
        <v>1.41927052747952E-009</v>
      </c>
      <c r="Q64" s="34" t="n">
        <f aca="false">(M64-O64)</f>
        <v>37012.5799614936</v>
      </c>
      <c r="R64" s="58" t="n">
        <f aca="false">IF(ISNUMBER(J64),B64,L64/(1+$K$5))</f>
        <v>4.3417E-007</v>
      </c>
      <c r="S64" s="58" t="n">
        <f aca="false">IF(ISNUMBER(K64),C64,M64*(1+$K$5))</f>
        <v>690495561.64636</v>
      </c>
      <c r="T64" s="58" t="n">
        <f aca="false">IF(ISNUMBER(J64),N64/(1+$N$6),N64/(1+$O$6))</f>
        <v>4.3417E-007</v>
      </c>
      <c r="U64" s="58" t="n">
        <f aca="false">IF(ISNUMBER(K64),O64*(1+$N$6),O64*(1+$O$6))</f>
        <v>690495561.64636</v>
      </c>
      <c r="AMH64" s="2"/>
    </row>
    <row r="65" customFormat="false" ht="17" hidden="false" customHeight="true" outlineLevel="0" collapsed="false">
      <c r="A65" s="64" t="s">
        <v>107</v>
      </c>
      <c r="B65" s="54" t="n">
        <v>4.3644E-007</v>
      </c>
      <c r="C65" s="55" t="n">
        <f aca="false">$B$2 / B65/1000000</f>
        <v>686904174.686097</v>
      </c>
      <c r="D65" s="56" t="n">
        <f aca="false">IF(($D$14 - B65)/B65&lt;0,"",($D$14 - B65)/B65)</f>
        <v>16018.2924571533</v>
      </c>
      <c r="E65" s="56" t="n">
        <f aca="false">IF((C65 - $E$14)/$E$14&lt;0,"",(C65 - $E$14)/$E$14)</f>
        <v>1684.21603195972</v>
      </c>
      <c r="F65" s="20" t="n">
        <f aca="false">($B$3- B65)/B65</f>
        <v>4290.54064705343</v>
      </c>
      <c r="G65" s="20" t="n">
        <f aca="false">$B$6*LN(  (F65+1+$B$9) / (1+$B$9)  )</f>
        <v>34.3504706474486</v>
      </c>
      <c r="H65" s="20" t="n">
        <f aca="false">(3.085678E+016)*G65/$B$2/31557600</f>
        <v>112.036265987782</v>
      </c>
      <c r="I65" s="57" t="n">
        <f aca="false">IF(ISNUMBER(K65),$O$3/G65,"")</f>
        <v>0.245695728892441</v>
      </c>
      <c r="J65" s="57" t="n">
        <f aca="false">IF(ISNUMBER(K65),$B$2/K65/1000000,"")</f>
        <v>3.40754894400001E-006</v>
      </c>
      <c r="K65" s="57" t="n">
        <f aca="false">IF($O$3&lt;G65 , C65*(  (1+$B$9/(F65+1))*EXP(-$O$3/$B$6)  -  $B$9/(F65+1)  ) , "")</f>
        <v>87978914.735142</v>
      </c>
      <c r="L65" s="34" t="n">
        <f aca="false">B65*(1+$J$5)</f>
        <v>3.407548944E-006</v>
      </c>
      <c r="M65" s="34" t="n">
        <f aca="false">C65/(1+$J$5)</f>
        <v>87978914.7351423</v>
      </c>
      <c r="N65" s="34" t="n">
        <f aca="false">B65*(1+$N$6)</f>
        <v>3.40897563499434E-006</v>
      </c>
      <c r="O65" s="34" t="n">
        <f aca="false">C65/(1+$N$6)</f>
        <v>87942094.6640171</v>
      </c>
      <c r="P65" s="34" t="n">
        <f aca="false">N65 - L65</f>
        <v>1.42669099434144E-009</v>
      </c>
      <c r="Q65" s="34" t="n">
        <f aca="false">(M65-O65)</f>
        <v>36820.0711251944</v>
      </c>
      <c r="R65" s="58" t="n">
        <f aca="false">IF(ISNUMBER(J65),B65,L65/(1+$K$5))</f>
        <v>4.3644E-007</v>
      </c>
      <c r="S65" s="58" t="n">
        <f aca="false">IF(ISNUMBER(K65),C65,M65*(1+$K$5))</f>
        <v>686904174.686097</v>
      </c>
      <c r="T65" s="58" t="n">
        <f aca="false">IF(ISNUMBER(J65),N65/(1+$N$6),N65/(1+$O$6))</f>
        <v>4.3644E-007</v>
      </c>
      <c r="U65" s="58" t="n">
        <f aca="false">IF(ISNUMBER(K65),O65*(1+$N$6),O65*(1+$O$6))</f>
        <v>686904174.686097</v>
      </c>
      <c r="AMH65" s="2"/>
    </row>
    <row r="66" customFormat="false" ht="17" hidden="false" customHeight="true" outlineLevel="0" collapsed="false">
      <c r="A66" s="64" t="s">
        <v>108</v>
      </c>
      <c r="B66" s="54" t="n">
        <v>4.7127E-007</v>
      </c>
      <c r="C66" s="55" t="n">
        <f aca="false">$B$2 / B66/1000000</f>
        <v>636137369.236319</v>
      </c>
      <c r="D66" s="56" t="n">
        <f aca="false">IF(($D$14 - B66)/B66&lt;0,"",($D$14 - B66)/B66)</f>
        <v>14834.3597725296</v>
      </c>
      <c r="E66" s="56" t="n">
        <f aca="false">IF((C66 - $E$14)/$E$14&lt;0,"",(C66 - $E$14)/$E$14)</f>
        <v>1559.66731382965</v>
      </c>
      <c r="F66" s="20" t="n">
        <f aca="false">($B$3- B66)/B66</f>
        <v>3973.36713561228</v>
      </c>
      <c r="G66" s="20" t="n">
        <f aca="false">$B$6*LN(  (F66+1+$B$9) / (1+$B$9)  )</f>
        <v>34.0351535832397</v>
      </c>
      <c r="H66" s="20" t="n">
        <f aca="false">(3.085678E+016)*G66/$B$2/31557600</f>
        <v>111.007839133351</v>
      </c>
      <c r="I66" s="57" t="n">
        <f aca="false">IF(ISNUMBER(K66),$O$3/G66,"")</f>
        <v>0.247971965305876</v>
      </c>
      <c r="J66" s="57" t="n">
        <f aca="false">IF(ISNUMBER(K66),$B$2/K66/1000000,"")</f>
        <v>3.67948765200001E-006</v>
      </c>
      <c r="K66" s="57" t="n">
        <f aca="false">IF($O$3&lt;G66 , C66*(  (1+$B$9/(F66+1))*EXP(-$O$3/$B$6)  -  $B$9/(F66+1)  ) , "")</f>
        <v>81476685.4393561</v>
      </c>
      <c r="L66" s="34" t="n">
        <f aca="false">B66*(1+$J$5)</f>
        <v>3.679487652E-006</v>
      </c>
      <c r="M66" s="34" t="n">
        <f aca="false">C66/(1+$J$5)</f>
        <v>81476685.4393564</v>
      </c>
      <c r="N66" s="34" t="n">
        <f aca="false">B66*(1+$N$6)</f>
        <v>3.68102819976121E-006</v>
      </c>
      <c r="O66" s="34" t="n">
        <f aca="false">C66/(1+$N$6)</f>
        <v>81442586.6173608</v>
      </c>
      <c r="P66" s="34" t="n">
        <f aca="false">N66 - L66</f>
        <v>1.5405477612117E-009</v>
      </c>
      <c r="Q66" s="34" t="n">
        <f aca="false">(M66-O66)</f>
        <v>34098.8219956309</v>
      </c>
      <c r="R66" s="58" t="n">
        <f aca="false">IF(ISNUMBER(J66),B66,L66/(1+$K$5))</f>
        <v>4.7127E-007</v>
      </c>
      <c r="S66" s="58" t="n">
        <f aca="false">IF(ISNUMBER(K66),C66,M66*(1+$K$5))</f>
        <v>636137369.236319</v>
      </c>
      <c r="T66" s="58" t="n">
        <f aca="false">IF(ISNUMBER(J66),N66/(1+$N$6),N66/(1+$O$6))</f>
        <v>4.7127E-007</v>
      </c>
      <c r="U66" s="58" t="n">
        <f aca="false">IF(ISNUMBER(K66),O66*(1+$N$6),O66*(1+$O$6))</f>
        <v>636137369.236319</v>
      </c>
      <c r="AMH66" s="2"/>
    </row>
    <row r="67" customFormat="false" ht="17" hidden="false" customHeight="true" outlineLevel="0" collapsed="false">
      <c r="A67" s="64" t="s">
        <v>109</v>
      </c>
      <c r="B67" s="54" t="n">
        <v>4.7155E-007</v>
      </c>
      <c r="C67" s="55" t="n">
        <f aca="false">$B$2 / B67/1000000</f>
        <v>635759639.486799</v>
      </c>
      <c r="D67" s="56" t="n">
        <f aca="false">IF(($D$14 - B67)/B67&lt;0,"",($D$14 - B67)/B67)</f>
        <v>14825.5507369314</v>
      </c>
      <c r="E67" s="56" t="n">
        <f aca="false">IF((C67 - $E$14)/$E$14&lt;0,"",(C67 - $E$14)/$E$14)</f>
        <v>1558.74061072739</v>
      </c>
      <c r="F67" s="20" t="n">
        <f aca="false">($B$3- B67)/B67</f>
        <v>3971.00721026402</v>
      </c>
      <c r="G67" s="20" t="n">
        <f aca="false">$B$6*LN(  (F67+1+$B$9) / (1+$B$9)  )</f>
        <v>34.0327143288459</v>
      </c>
      <c r="H67" s="20" t="n">
        <f aca="false">(3.085678E+016)*G67/$B$2/31557600</f>
        <v>110.999883348498</v>
      </c>
      <c r="I67" s="57" t="n">
        <f aca="false">IF(ISNUMBER(K67),$O$3/G67,"")</f>
        <v>0.247989738402082</v>
      </c>
      <c r="J67" s="57" t="n">
        <f aca="false">IF(ISNUMBER(K67),$B$2/K67/1000000,"")</f>
        <v>3.68167378000001E-006</v>
      </c>
      <c r="K67" s="57" t="n">
        <f aca="false">IF($O$3&lt;G67 , C67*(  (1+$B$9/(F67+1))*EXP(-$O$3/$B$6)  -  $B$9/(F67+1)  ) , "")</f>
        <v>81428305.6876373</v>
      </c>
      <c r="L67" s="34" t="n">
        <f aca="false">B67*(1+$J$5)</f>
        <v>3.68167378E-006</v>
      </c>
      <c r="M67" s="34" t="n">
        <f aca="false">C67/(1+$J$5)</f>
        <v>81428305.6876376</v>
      </c>
      <c r="N67" s="34" t="n">
        <f aca="false">B67*(1+$N$6)</f>
        <v>3.68321524306109E-006</v>
      </c>
      <c r="O67" s="34" t="n">
        <f aca="false">C67/(1+$N$6)</f>
        <v>81394227.1130604</v>
      </c>
      <c r="P67" s="34" t="n">
        <f aca="false">N67 - L67</f>
        <v>1.54146306108893E-009</v>
      </c>
      <c r="Q67" s="34" t="n">
        <f aca="false">(M67-O67)</f>
        <v>34078.5745771974</v>
      </c>
      <c r="R67" s="58" t="n">
        <f aca="false">IF(ISNUMBER(J67),B67,L67/(1+$K$5))</f>
        <v>4.7155E-007</v>
      </c>
      <c r="S67" s="58" t="n">
        <f aca="false">IF(ISNUMBER(K67),C67,M67*(1+$K$5))</f>
        <v>635759639.486799</v>
      </c>
      <c r="T67" s="58" t="n">
        <f aca="false">IF(ISNUMBER(J67),N67/(1+$N$6),N67/(1+$O$6))</f>
        <v>4.7155E-007</v>
      </c>
      <c r="U67" s="58" t="n">
        <f aca="false">IF(ISNUMBER(K67),O67*(1+$N$6),O67*(1+$O$6))</f>
        <v>635759639.486799</v>
      </c>
      <c r="AMH67" s="2"/>
    </row>
    <row r="68" customFormat="false" ht="17" hidden="false" customHeight="true" outlineLevel="0" collapsed="false">
      <c r="A68" s="64" t="s">
        <v>109</v>
      </c>
      <c r="B68" s="54" t="n">
        <v>4.7255E-007</v>
      </c>
      <c r="C68" s="55" t="n">
        <f aca="false">$B$2 / B68/1000000</f>
        <v>634414258.808592</v>
      </c>
      <c r="D68" s="56" t="n">
        <f aca="false">IF(($D$14 - B68)/B68&lt;0,"",($D$14 - B68)/B68)</f>
        <v>14794.1751137446</v>
      </c>
      <c r="E68" s="56" t="n">
        <f aca="false">IF((C68 - $E$14)/$E$14&lt;0,"",(C68 - $E$14)/$E$14)</f>
        <v>1555.43992167707</v>
      </c>
      <c r="F68" s="20" t="n">
        <f aca="false">($B$3- B68)/B68</f>
        <v>3962.60173526611</v>
      </c>
      <c r="G68" s="20" t="n">
        <f aca="false">$B$6*LN(  (F68+1+$B$9) / (1+$B$9)  )</f>
        <v>34.0240145141317</v>
      </c>
      <c r="H68" s="20" t="n">
        <f aca="false">(3.085678E+016)*G68/$B$2/31557600</f>
        <v>110.971508344109</v>
      </c>
      <c r="I68" s="57" t="n">
        <f aca="false">IF(ISNUMBER(K68),$O$3/G68,"")</f>
        <v>0.248053148461299</v>
      </c>
      <c r="J68" s="57" t="n">
        <f aca="false">IF(ISNUMBER(K68),$B$2/K68/1000000,"")</f>
        <v>3.68948138000001E-006</v>
      </c>
      <c r="K68" s="57" t="n">
        <f aca="false">IF($O$3&lt;G68 , C68*(  (1+$B$9/(F68+1))*EXP(-$O$3/$B$6)  -  $B$9/(F68+1)  ) , "")</f>
        <v>81255988.8837274</v>
      </c>
      <c r="L68" s="34" t="n">
        <f aca="false">B68*(1+$J$5)</f>
        <v>3.68948138E-006</v>
      </c>
      <c r="M68" s="34" t="n">
        <f aca="false">C68/(1+$J$5)</f>
        <v>81255988.8837276</v>
      </c>
      <c r="N68" s="34" t="n">
        <f aca="false">B68*(1+$N$6)</f>
        <v>3.69102611198922E-006</v>
      </c>
      <c r="O68" s="34" t="n">
        <f aca="false">C68/(1+$N$6)</f>
        <v>81221982.4254865</v>
      </c>
      <c r="P68" s="34" t="n">
        <f aca="false">N68 - L68</f>
        <v>1.54473198922189E-009</v>
      </c>
      <c r="Q68" s="34" t="n">
        <f aca="false">(M68-O68)</f>
        <v>34006.4582411945</v>
      </c>
      <c r="R68" s="58" t="n">
        <f aca="false">IF(ISNUMBER(J68),B68,L68/(1+$K$5))</f>
        <v>4.7255E-007</v>
      </c>
      <c r="S68" s="58" t="n">
        <f aca="false">IF(ISNUMBER(K68),C68,M68*(1+$K$5))</f>
        <v>634414258.808592</v>
      </c>
      <c r="T68" s="58" t="n">
        <f aca="false">IF(ISNUMBER(J68),N68/(1+$N$6),N68/(1+$O$6))</f>
        <v>4.7255E-007</v>
      </c>
      <c r="U68" s="58" t="n">
        <f aca="false">IF(ISNUMBER(K68),O68*(1+$N$6),O68*(1+$O$6))</f>
        <v>634414258.808592</v>
      </c>
      <c r="AMH68" s="2"/>
    </row>
    <row r="69" customFormat="false" ht="17" hidden="false" customHeight="true" outlineLevel="0" collapsed="false">
      <c r="A69" s="64" t="s">
        <v>108</v>
      </c>
      <c r="B69" s="54" t="n">
        <v>4.7415E-007</v>
      </c>
      <c r="C69" s="55" t="n">
        <f aca="false">$B$2 / B69/1000000</f>
        <v>632273453.548455</v>
      </c>
      <c r="D69" s="56" t="n">
        <f aca="false">IF(($D$14 - B69)/B69&lt;0,"",($D$14 - B69)/B69)</f>
        <v>14744.2493936518</v>
      </c>
      <c r="E69" s="56" t="n">
        <f aca="false">IF((C69 - $E$14)/$E$14&lt;0,"",(C69 - $E$14)/$E$14)</f>
        <v>1550.18777810503</v>
      </c>
      <c r="F69" s="20" t="n">
        <f aca="false">($B$3- B69)/B69</f>
        <v>3949.22672150163</v>
      </c>
      <c r="G69" s="20" t="n">
        <f aca="false">$B$6*LN(  (F69+1+$B$9) / (1+$B$9)  )</f>
        <v>34.0101330313891</v>
      </c>
      <c r="H69" s="20" t="n">
        <f aca="false">(3.085678E+016)*G69/$B$2/31557600</f>
        <v>110.926232996682</v>
      </c>
      <c r="I69" s="57" t="n">
        <f aca="false">IF(ISNUMBER(K69),$O$3/G69,"")</f>
        <v>0.248154393154944</v>
      </c>
      <c r="J69" s="57" t="n">
        <f aca="false">IF(ISNUMBER(K69),$B$2/K69/1000000,"")</f>
        <v>3.70197354000001E-006</v>
      </c>
      <c r="K69" s="57" t="n">
        <f aca="false">IF($O$3&lt;G69 , C69*(  (1+$B$9/(F69+1))*EXP(-$O$3/$B$6)  -  $B$9/(F69+1)  ) , "")</f>
        <v>80981793.8352955</v>
      </c>
      <c r="L69" s="34" t="n">
        <f aca="false">B69*(1+$J$5)</f>
        <v>3.70197354E-006</v>
      </c>
      <c r="M69" s="34" t="n">
        <f aca="false">C69/(1+$J$5)</f>
        <v>80981793.8352957</v>
      </c>
      <c r="N69" s="34" t="n">
        <f aca="false">B69*(1+$N$6)</f>
        <v>3.70352350227423E-006</v>
      </c>
      <c r="O69" s="34" t="n">
        <f aca="false">C69/(1+$N$6)</f>
        <v>80947902.1304726</v>
      </c>
      <c r="P69" s="34" t="n">
        <f aca="false">N69 - L69</f>
        <v>1.54996227423462E-009</v>
      </c>
      <c r="Q69" s="34" t="n">
        <f aca="false">(M69-O69)</f>
        <v>33891.7048231214</v>
      </c>
      <c r="R69" s="58" t="n">
        <f aca="false">IF(ISNUMBER(J69),B69,L69/(1+$K$5))</f>
        <v>4.7415E-007</v>
      </c>
      <c r="S69" s="58" t="n">
        <f aca="false">IF(ISNUMBER(K69),C69,M69*(1+$K$5))</f>
        <v>632273453.548455</v>
      </c>
      <c r="T69" s="58" t="n">
        <f aca="false">IF(ISNUMBER(J69),N69/(1+$N$6),N69/(1+$O$6))</f>
        <v>4.7415E-007</v>
      </c>
      <c r="U69" s="58" t="n">
        <f aca="false">IF(ISNUMBER(K69),O69*(1+$N$6),O69*(1+$O$6))</f>
        <v>632273453.548455</v>
      </c>
      <c r="AMH69" s="2"/>
    </row>
    <row r="70" s="60" customFormat="true" ht="17" hidden="false" customHeight="true" outlineLevel="0" collapsed="false">
      <c r="A70" s="65" t="s">
        <v>110</v>
      </c>
      <c r="B70" s="46" t="n">
        <v>4.8627E-007</v>
      </c>
      <c r="C70" s="47" t="n">
        <f aca="false">$B$2 / B70/1000000</f>
        <v>616514401.464207</v>
      </c>
      <c r="D70" s="48" t="n">
        <f aca="false">IF(($D$14 - B70)/B70&lt;0,"",($D$14 - B70)/B70)</f>
        <v>14376.7325354227</v>
      </c>
      <c r="E70" s="48" t="n">
        <f aca="false">IF((C70 - $E$14)/$E$14&lt;0,"",(C70 - $E$14)/$E$14)</f>
        <v>1511.52531513048</v>
      </c>
      <c r="F70" s="49" t="n">
        <f aca="false">($B$3- B70)/B70</f>
        <v>3850.76959302445</v>
      </c>
      <c r="G70" s="49" t="n">
        <f aca="false">$B$6*LN(  (F70+1+$B$9) / (1+$B$9)  )</f>
        <v>33.9064775391036</v>
      </c>
      <c r="H70" s="49" t="n">
        <f aca="false">(3.085678E+016)*G70/$B$2/31557600</f>
        <v>110.588153951886</v>
      </c>
      <c r="I70" s="50" t="n">
        <f aca="false">IF(ISNUMBER(K70),$O$3/G70,"")</f>
        <v>0.2489130259488</v>
      </c>
      <c r="J70" s="50" t="n">
        <f aca="false">IF(ISNUMBER(K70),$B$2/K70/1000000,"")</f>
        <v>3.79660165200001E-006</v>
      </c>
      <c r="K70" s="50" t="n">
        <f aca="false">IF($O$3&lt;G70 , C70*(  (1+$B$9/(F70+1))*EXP(-$O$3/$B$6)  -  $B$9/(F70+1)  ) , "")</f>
        <v>78963369.2125883</v>
      </c>
      <c r="L70" s="51" t="n">
        <f aca="false">B70*(1+$J$5)</f>
        <v>3.796601652E-006</v>
      </c>
      <c r="M70" s="51" t="n">
        <f aca="false">C70/(1+$J$5)</f>
        <v>78963369.2125886</v>
      </c>
      <c r="N70" s="51" t="n">
        <f aca="false">B70*(1+$N$6)</f>
        <v>3.79819123368321E-006</v>
      </c>
      <c r="O70" s="51" t="n">
        <f aca="false">C70/(1+$N$6)</f>
        <v>78930322.2390104</v>
      </c>
      <c r="P70" s="51" t="n">
        <f aca="false">N70 - L70</f>
        <v>1.58958168320568E-009</v>
      </c>
      <c r="Q70" s="51" t="n">
        <f aca="false">(M70-O70)</f>
        <v>33046.9735782146</v>
      </c>
      <c r="R70" s="52" t="n">
        <f aca="false">IF(ISNUMBER(J70),B70,L70/(1+$K$5))</f>
        <v>4.8627E-007</v>
      </c>
      <c r="S70" s="52" t="n">
        <f aca="false">IF(ISNUMBER(K70),C70,M70*(1+$K$5))</f>
        <v>616514401.464207</v>
      </c>
      <c r="T70" s="52" t="n">
        <f aca="false">IF(ISNUMBER(J70),N70/(1+$N$6),N70/(1+$O$6))</f>
        <v>4.8627E-007</v>
      </c>
      <c r="U70" s="52" t="n">
        <f aca="false">IF(ISNUMBER(K70),O70*(1+$N$6),O70*(1+$O$6))</f>
        <v>616514401.464207</v>
      </c>
      <c r="AME70" s="1"/>
      <c r="AMF70" s="1"/>
      <c r="AMG70" s="1"/>
      <c r="AMH70" s="2"/>
      <c r="AMI70" s="2"/>
      <c r="AMJ70" s="2"/>
    </row>
    <row r="71" customFormat="false" ht="17" hidden="false" customHeight="true" outlineLevel="0" collapsed="false">
      <c r="A71" s="64" t="s">
        <v>107</v>
      </c>
      <c r="B71" s="54" t="n">
        <v>4.9603E-007</v>
      </c>
      <c r="C71" s="55" t="n">
        <f aca="false">$B$2 / B71/1000000</f>
        <v>604383722.758704</v>
      </c>
      <c r="D71" s="56" t="n">
        <f aca="false">IF(($D$14 - B71)/B71&lt;0,"",($D$14 - B71)/B71)</f>
        <v>14093.8329738121</v>
      </c>
      <c r="E71" s="56" t="n">
        <f aca="false">IF((C71 - $E$14)/$E$14&lt;0,"",(C71 - $E$14)/$E$14)</f>
        <v>1481.76452026793</v>
      </c>
      <c r="F71" s="20" t="n">
        <f aca="false">($B$3- B71)/B71</f>
        <v>3774.98129145415</v>
      </c>
      <c r="G71" s="20" t="n">
        <f aca="false">$B$6*LN(  (F71+1+$B$9) / (1+$B$9)  )</f>
        <v>33.8248667073481</v>
      </c>
      <c r="H71" s="20" t="n">
        <f aca="false">(3.085678E+016)*G71/$B$2/31557600</f>
        <v>110.321974983106</v>
      </c>
      <c r="I71" s="57" t="n">
        <f aca="false">IF(ISNUMBER(K71),$O$3/G71,"")</f>
        <v>0.249513590002997</v>
      </c>
      <c r="J71" s="57" t="n">
        <f aca="false">IF(ISNUMBER(K71),$B$2/K71/1000000,"")</f>
        <v>3.87280382800001E-006</v>
      </c>
      <c r="K71" s="57" t="n">
        <f aca="false">IF($O$3&lt;G71 , C71*(  (1+$B$9/(F71+1))*EXP(-$O$3/$B$6)  -  $B$9/(F71+1)  ) , "")</f>
        <v>77409667.8567936</v>
      </c>
      <c r="L71" s="34" t="n">
        <f aca="false">B71*(1+$J$5)</f>
        <v>3.872803828E-006</v>
      </c>
      <c r="M71" s="34" t="n">
        <f aca="false">C71/(1+$J$5)</f>
        <v>77409667.8567939</v>
      </c>
      <c r="N71" s="34" t="n">
        <f aca="false">B71*(1+$N$6)</f>
        <v>3.87442531442178E-006</v>
      </c>
      <c r="O71" s="34" t="n">
        <f aca="false">C71/(1+$N$6)</f>
        <v>77377271.1230442</v>
      </c>
      <c r="P71" s="34" t="n">
        <f aca="false">N71 - L71</f>
        <v>1.62148642178379E-009</v>
      </c>
      <c r="Q71" s="34" t="n">
        <f aca="false">(M71-O71)</f>
        <v>32396.7337497324</v>
      </c>
      <c r="R71" s="58" t="n">
        <f aca="false">IF(ISNUMBER(J71),B71,L71/(1+$K$5))</f>
        <v>4.9603E-007</v>
      </c>
      <c r="S71" s="58" t="n">
        <f aca="false">IF(ISNUMBER(K71),C71,M71*(1+$K$5))</f>
        <v>604383722.758704</v>
      </c>
      <c r="T71" s="58" t="n">
        <f aca="false">IF(ISNUMBER(J71),N71/(1+$N$6),N71/(1+$O$6))</f>
        <v>4.9603E-007</v>
      </c>
      <c r="U71" s="58" t="n">
        <f aca="false">IF(ISNUMBER(K71),O71*(1+$N$6),O71*(1+$O$6))</f>
        <v>604383722.758704</v>
      </c>
      <c r="AMH71" s="2"/>
    </row>
    <row r="72" customFormat="false" ht="17" hidden="false" customHeight="true" outlineLevel="0" collapsed="false">
      <c r="A72" s="64" t="s">
        <v>107</v>
      </c>
      <c r="B72" s="54" t="n">
        <v>5.0082E-007</v>
      </c>
      <c r="C72" s="55" t="n">
        <f aca="false">$B$2 / B72/1000000</f>
        <v>598603206.740945</v>
      </c>
      <c r="D72" s="56" t="n">
        <f aca="false">IF(($D$14 - B72)/B72&lt;0,"",($D$14 - B72)/B72)</f>
        <v>13959.0255580847</v>
      </c>
      <c r="E72" s="56" t="n">
        <f aca="false">IF((C72 - $E$14)/$E$14&lt;0,"",(C72 - $E$14)/$E$14)</f>
        <v>1467.58289403079</v>
      </c>
      <c r="F72" s="20" t="n">
        <f aca="false">($B$3- B72)/B72</f>
        <v>3738.86661874526</v>
      </c>
      <c r="G72" s="20" t="n">
        <f aca="false">$B$6*LN(  (F72+1+$B$9) / (1+$B$9)  )</f>
        <v>33.7853994560238</v>
      </c>
      <c r="H72" s="20" t="n">
        <f aca="false">(3.085678E+016)*G72/$B$2/31557600</f>
        <v>110.193250008343</v>
      </c>
      <c r="I72" s="57" t="n">
        <f aca="false">IF(ISNUMBER(K72),$O$3/G72,"")</f>
        <v>0.249805065484242</v>
      </c>
      <c r="J72" s="57" t="n">
        <f aca="false">IF(ISNUMBER(K72),$B$2/K72/1000000,"")</f>
        <v>3.91020223200001E-006</v>
      </c>
      <c r="K72" s="57" t="n">
        <f aca="false">IF($O$3&lt;G72 , C72*(  (1+$B$9/(F72+1))*EXP(-$O$3/$B$6)  -  $B$9/(F72+1)  ) , "")</f>
        <v>76669297.4461989</v>
      </c>
      <c r="L72" s="34" t="n">
        <f aca="false">B72*(1+$J$5)</f>
        <v>3.910202232E-006</v>
      </c>
      <c r="M72" s="34" t="n">
        <f aca="false">C72/(1+$J$5)</f>
        <v>76669297.4461992</v>
      </c>
      <c r="N72" s="34" t="n">
        <f aca="false">B72*(1+$N$6)</f>
        <v>3.91183937658754E-006</v>
      </c>
      <c r="O72" s="34" t="n">
        <f aca="false">C72/(1+$N$6)</f>
        <v>76637210.5650006</v>
      </c>
      <c r="P72" s="34" t="n">
        <f aca="false">N72 - L72</f>
        <v>1.6371445875395E-009</v>
      </c>
      <c r="Q72" s="34" t="n">
        <f aca="false">(M72-O72)</f>
        <v>32086.881198585</v>
      </c>
      <c r="R72" s="58" t="n">
        <f aca="false">IF(ISNUMBER(J72),B72,L72/(1+$K$5))</f>
        <v>5.0082E-007</v>
      </c>
      <c r="S72" s="58" t="n">
        <f aca="false">IF(ISNUMBER(K72),C72,M72*(1+$K$5))</f>
        <v>598603206.740945</v>
      </c>
      <c r="T72" s="58" t="n">
        <f aca="false">IF(ISNUMBER(J72),N72/(1+$N$6),N72/(1+$O$6))</f>
        <v>5.0082E-007</v>
      </c>
      <c r="U72" s="58" t="n">
        <f aca="false">IF(ISNUMBER(K72),O72*(1+$N$6),O72*(1+$O$6))</f>
        <v>598603206.740945</v>
      </c>
      <c r="AMH72" s="2"/>
    </row>
    <row r="73" customFormat="false" ht="17" hidden="false" customHeight="true" outlineLevel="0" collapsed="false">
      <c r="A73" s="64" t="s">
        <v>111</v>
      </c>
      <c r="B73" s="54" t="n">
        <v>5.7562E-007</v>
      </c>
      <c r="C73" s="55" t="n">
        <f aca="false">$B$2 / B73/1000000</f>
        <v>520816611.653521</v>
      </c>
      <c r="D73" s="56" t="n">
        <f aca="false">IF(($D$14 - B73)/B73&lt;0,"",($D$14 - B73)/B73)</f>
        <v>12144.9643514819</v>
      </c>
      <c r="E73" s="56" t="n">
        <f aca="false">IF((C73 - $E$14)/$E$14&lt;0,"",(C73 - $E$14)/$E$14)</f>
        <v>1276.74518777753</v>
      </c>
      <c r="F73" s="20" t="n">
        <f aca="false">($B$3- B73)/B73</f>
        <v>3252.88276988291</v>
      </c>
      <c r="G73" s="20" t="n">
        <f aca="false">$B$6*LN(  (F73+1+$B$9) / (1+$B$9)  )</f>
        <v>33.2137364470604</v>
      </c>
      <c r="H73" s="20" t="n">
        <f aca="false">(3.085678E+016)*G73/$B$2/31557600</f>
        <v>108.328734392678</v>
      </c>
      <c r="I73" s="57" t="n">
        <f aca="false">IF(ISNUMBER(K73),$O$3/G73,"")</f>
        <v>0.254104621350732</v>
      </c>
      <c r="J73" s="57" t="n">
        <f aca="false">IF(ISNUMBER(K73),$B$2/K73/1000000,"")</f>
        <v>4.49421071200002E-006</v>
      </c>
      <c r="K73" s="57" t="n">
        <f aca="false">IF($O$3&lt;G73 , C73*(  (1+$B$9/(F73+1))*EXP(-$O$3/$B$6)  -  $B$9/(F73+1)  ) , "")</f>
        <v>66706364.5234795</v>
      </c>
      <c r="L73" s="34" t="n">
        <f aca="false">B73*(1+$J$5)</f>
        <v>4.494210712E-006</v>
      </c>
      <c r="M73" s="34" t="n">
        <f aca="false">C73/(1+$J$5)</f>
        <v>66706364.5234798</v>
      </c>
      <c r="N73" s="34" t="n">
        <f aca="false">B73*(1+$N$6)</f>
        <v>4.49609237241188E-006</v>
      </c>
      <c r="O73" s="34" t="n">
        <f aca="false">C73/(1+$N$6)</f>
        <v>66678447.2310962</v>
      </c>
      <c r="P73" s="34" t="n">
        <f aca="false">N73 - L73</f>
        <v>1.88166041188407E-009</v>
      </c>
      <c r="Q73" s="34" t="n">
        <f aca="false">(M73-O73)</f>
        <v>27917.2923836634</v>
      </c>
      <c r="R73" s="58" t="n">
        <f aca="false">IF(ISNUMBER(J73),B73,L73/(1+$K$5))</f>
        <v>5.7562E-007</v>
      </c>
      <c r="S73" s="58" t="n">
        <f aca="false">IF(ISNUMBER(K73),C73,M73*(1+$K$5))</f>
        <v>520816611.653521</v>
      </c>
      <c r="T73" s="58" t="n">
        <f aca="false">IF(ISNUMBER(J73),N73/(1+$N$6),N73/(1+$O$6))</f>
        <v>5.7562E-007</v>
      </c>
      <c r="U73" s="58" t="n">
        <f aca="false">IF(ISNUMBER(K73),O73*(1+$N$6),O73*(1+$O$6))</f>
        <v>520816611.653521</v>
      </c>
      <c r="AMH73" s="2"/>
    </row>
    <row r="74" customFormat="false" ht="17" hidden="false" customHeight="true" outlineLevel="0" collapsed="false">
      <c r="A74" s="64" t="s">
        <v>99</v>
      </c>
      <c r="B74" s="54" t="n">
        <v>5.8916E-007</v>
      </c>
      <c r="C74" s="55" t="n">
        <f aca="false">$B$2 / B74/1000000</f>
        <v>508847270.690475</v>
      </c>
      <c r="D74" s="56" t="n">
        <f aca="false">IF(($D$14 - B74)/B74&lt;0,"",($D$14 - B74)/B74)</f>
        <v>11865.8273474099</v>
      </c>
      <c r="E74" s="56" t="n">
        <f aca="false">IF((C74 - $E$14)/$E$14&lt;0,"",(C74 - $E$14)/$E$14)</f>
        <v>1247.38021078909</v>
      </c>
      <c r="F74" s="20" t="n">
        <f aca="false">($B$3- B74)/B74</f>
        <v>3178.10245094711</v>
      </c>
      <c r="G74" s="20" t="n">
        <f aca="false">$B$6*LN(  (F74+1+$B$9) / (1+$B$9)  )</f>
        <v>33.1182543033423</v>
      </c>
      <c r="H74" s="20" t="n">
        <f aca="false">(3.085678E+016)*G74/$B$2/31557600</f>
        <v>108.017313249123</v>
      </c>
      <c r="I74" s="57" t="n">
        <f aca="false">IF(ISNUMBER(K74),$O$3/G74,"")</f>
        <v>0.254837221980977</v>
      </c>
      <c r="J74" s="57" t="n">
        <f aca="false">IF(ISNUMBER(K74),$B$2/K74/1000000,"")</f>
        <v>4.59992561600002E-006</v>
      </c>
      <c r="K74" s="57" t="n">
        <f aca="false">IF($O$3&lt;G74 , C74*(  (1+$B$9/(F74+1))*EXP(-$O$3/$B$6)  -  $B$9/(F74+1)  ) , "")</f>
        <v>65173327.3593003</v>
      </c>
      <c r="L74" s="34" t="n">
        <f aca="false">B74*(1+$J$5)</f>
        <v>4.599925616E-006</v>
      </c>
      <c r="M74" s="34" t="n">
        <f aca="false">C74/(1+$J$5)</f>
        <v>65173327.3593006</v>
      </c>
      <c r="N74" s="34" t="n">
        <f aca="false">B74*(1+$N$6)</f>
        <v>4.6018515376988E-006</v>
      </c>
      <c r="O74" s="34" t="n">
        <f aca="false">C74/(1+$N$6)</f>
        <v>65146051.6585709</v>
      </c>
      <c r="P74" s="34" t="n">
        <f aca="false">N74 - L74</f>
        <v>1.92592169880413E-009</v>
      </c>
      <c r="Q74" s="34" t="n">
        <f aca="false">(M74-O74)</f>
        <v>27275.7007296532</v>
      </c>
      <c r="R74" s="58" t="n">
        <f aca="false">IF(ISNUMBER(J74),B74,L74/(1+$K$5))</f>
        <v>5.8916E-007</v>
      </c>
      <c r="S74" s="58" t="n">
        <f aca="false">IF(ISNUMBER(K74),C74,M74*(1+$K$5))</f>
        <v>508847270.690475</v>
      </c>
      <c r="T74" s="58" t="n">
        <f aca="false">IF(ISNUMBER(J74),N74/(1+$N$6),N74/(1+$O$6))</f>
        <v>5.8916E-007</v>
      </c>
      <c r="U74" s="58" t="n">
        <f aca="false">IF(ISNUMBER(K74),O74*(1+$N$6),O74*(1+$O$6))</f>
        <v>508847270.690475</v>
      </c>
      <c r="AMH74" s="2"/>
    </row>
    <row r="75" customFormat="false" ht="17" hidden="false" customHeight="true" outlineLevel="0" collapsed="false">
      <c r="A75" s="64" t="s">
        <v>99</v>
      </c>
      <c r="B75" s="54" t="n">
        <v>5.8976E-007</v>
      </c>
      <c r="C75" s="55" t="n">
        <f aca="false">$B$2 / B75/1000000</f>
        <v>508329588.307108</v>
      </c>
      <c r="D75" s="56" t="n">
        <f aca="false">IF(($D$14 - B75)/B75&lt;0,"",($D$14 - B75)/B75)</f>
        <v>11853.7544763972</v>
      </c>
      <c r="E75" s="56" t="n">
        <f aca="false">IF((C75 - $E$14)/$E$14&lt;0,"",(C75 - $E$14)/$E$14)</f>
        <v>1246.1101549588</v>
      </c>
      <c r="F75" s="20" t="n">
        <f aca="false">($B$3- B75)/B75</f>
        <v>3174.86814975583</v>
      </c>
      <c r="G75" s="20" t="n">
        <f aca="false">$B$6*LN(  (F75+1+$B$9) / (1+$B$9)  )</f>
        <v>33.1140741251915</v>
      </c>
      <c r="H75" s="20" t="n">
        <f aca="false">(3.085678E+016)*G75/$B$2/31557600</f>
        <v>108.003679329635</v>
      </c>
      <c r="I75" s="57" t="n">
        <f aca="false">IF(ISNUMBER(K75),$O$3/G75,"")</f>
        <v>0.254869391534724</v>
      </c>
      <c r="J75" s="57" t="n">
        <f aca="false">IF(ISNUMBER(K75),$B$2/K75/1000000,"")</f>
        <v>4.60461017600002E-006</v>
      </c>
      <c r="K75" s="57" t="n">
        <f aca="false">IF($O$3&lt;G75 , C75*(  (1+$B$9/(F75+1))*EXP(-$O$3/$B$6)  -  $B$9/(F75+1)  ) , "")</f>
        <v>65107022.4277762</v>
      </c>
      <c r="L75" s="34" t="n">
        <f aca="false">B75*(1+$J$5)</f>
        <v>4.604610176E-006</v>
      </c>
      <c r="M75" s="34" t="n">
        <f aca="false">C75/(1+$J$5)</f>
        <v>65107022.4277765</v>
      </c>
      <c r="N75" s="34" t="n">
        <f aca="false">B75*(1+$N$6)</f>
        <v>4.60653805905568E-006</v>
      </c>
      <c r="O75" s="34" t="n">
        <f aca="false">C75/(1+$N$6)</f>
        <v>65079774.4763355</v>
      </c>
      <c r="P75" s="34" t="n">
        <f aca="false">N75 - L75</f>
        <v>1.92788305568433E-009</v>
      </c>
      <c r="Q75" s="34" t="n">
        <f aca="false">(M75-O75)</f>
        <v>27247.951441057</v>
      </c>
      <c r="R75" s="58" t="n">
        <f aca="false">IF(ISNUMBER(J75),B75,L75/(1+$K$5))</f>
        <v>5.8976E-007</v>
      </c>
      <c r="S75" s="58" t="n">
        <f aca="false">IF(ISNUMBER(K75),C75,M75*(1+$K$5))</f>
        <v>508329588.307108</v>
      </c>
      <c r="T75" s="58" t="n">
        <f aca="false">IF(ISNUMBER(J75),N75/(1+$N$6),N75/(1+$O$6))</f>
        <v>5.8976E-007</v>
      </c>
      <c r="U75" s="58" t="n">
        <f aca="false">IF(ISNUMBER(K75),O75*(1+$N$6),O75*(1+$O$6))</f>
        <v>508329588.307108</v>
      </c>
      <c r="AMH75" s="2"/>
    </row>
    <row r="76" customFormat="false" ht="17" hidden="false" customHeight="true" outlineLevel="0" collapsed="false">
      <c r="A76" s="64" t="s">
        <v>112</v>
      </c>
      <c r="B76" s="54" t="n">
        <v>6.09135E-007</v>
      </c>
      <c r="C76" s="55" t="n">
        <f aca="false">$B$2 / B76/1000000</f>
        <v>492160946.25986</v>
      </c>
      <c r="D76" s="56" t="n">
        <f aca="false">IF(($D$14 - B76)/B76&lt;0,"",($D$14 - B76)/B76)</f>
        <v>11476.6855705221</v>
      </c>
      <c r="E76" s="56" t="n">
        <f aca="false">IF((C76 - $E$14)/$E$14&lt;0,"",(C76 - $E$14)/$E$14)</f>
        <v>1206.44282464232</v>
      </c>
      <c r="F76" s="20" t="n">
        <f aca="false">($B$3- B76)/B76</f>
        <v>3073.85204429232</v>
      </c>
      <c r="G76" s="20" t="n">
        <f aca="false">$B$6*LN(  (F76+1+$B$9) / (1+$B$9)  )</f>
        <v>32.9813266673345</v>
      </c>
      <c r="H76" s="20" t="n">
        <f aca="false">(3.085678E+016)*G76/$B$2/31557600</f>
        <v>107.570714970855</v>
      </c>
      <c r="I76" s="57" t="n">
        <f aca="false">IF(ISNUMBER(K76),$O$3/G76,"")</f>
        <v>0.255895222428461</v>
      </c>
      <c r="J76" s="57" t="n">
        <f aca="false">IF(ISNUMBER(K76),$B$2/K76/1000000,"")</f>
        <v>4.75588242600003E-006</v>
      </c>
      <c r="K76" s="57" t="n">
        <f aca="false">IF($O$3&lt;G76 , C76*(  (1+$B$9/(F76+1))*EXP(-$O$3/$B$6)  -  $B$9/(F76+1)  ) , "")</f>
        <v>63036137.3866307</v>
      </c>
      <c r="L76" s="34" t="n">
        <f aca="false">B76*(1+$J$5)</f>
        <v>4.755882426E-006</v>
      </c>
      <c r="M76" s="34" t="n">
        <f aca="false">C76/(1+$J$5)</f>
        <v>63036137.386631</v>
      </c>
      <c r="N76" s="34" t="n">
        <f aca="false">B76*(1+$N$6)</f>
        <v>4.75787364453826E-006</v>
      </c>
      <c r="O76" s="34" t="n">
        <f aca="false">C76/(1+$N$6)</f>
        <v>63009756.1216538</v>
      </c>
      <c r="P76" s="34" t="n">
        <f aca="false">N76 - L76</f>
        <v>1.99121853826006E-009</v>
      </c>
      <c r="Q76" s="34" t="n">
        <f aca="false">(M76-O76)</f>
        <v>26381.2649771944</v>
      </c>
      <c r="R76" s="58" t="n">
        <f aca="false">IF(ISNUMBER(J76),B76,L76/(1+$K$5))</f>
        <v>6.09135E-007</v>
      </c>
      <c r="S76" s="58" t="n">
        <f aca="false">IF(ISNUMBER(K76),C76,M76*(1+$K$5))</f>
        <v>492160946.25986</v>
      </c>
      <c r="T76" s="58" t="n">
        <f aca="false">IF(ISNUMBER(J76),N76/(1+$N$6),N76/(1+$O$6))</f>
        <v>6.09135E-007</v>
      </c>
      <c r="U76" s="58" t="n">
        <f aca="false">IF(ISNUMBER(K76),O76*(1+$N$6),O76*(1+$O$6))</f>
        <v>492160946.25986</v>
      </c>
      <c r="AMH76" s="2"/>
    </row>
    <row r="77" s="60" customFormat="true" ht="17" hidden="false" customHeight="true" outlineLevel="0" collapsed="false">
      <c r="A77" s="66" t="s">
        <v>113</v>
      </c>
      <c r="B77" s="46" t="n">
        <v>6.5646E-007</v>
      </c>
      <c r="C77" s="47" t="n">
        <f aca="false">$B$2 / B77/1000000</f>
        <v>456680464.917893</v>
      </c>
      <c r="D77" s="48" t="n">
        <f aca="false">IF(($D$14 - B77)/B77&lt;0,"",($D$14 - B77)/B77)</f>
        <v>10649.2452548518</v>
      </c>
      <c r="E77" s="48" t="n">
        <f aca="false">IF((C77 - $E$14)/$E$14&lt;0,"",(C77 - $E$14)/$E$14)</f>
        <v>1119.39680252948</v>
      </c>
      <c r="F77" s="49" t="n">
        <f aca="false">($B$3- B77)/B77</f>
        <v>2852.18221978491</v>
      </c>
      <c r="G77" s="49" t="n">
        <f aca="false">$B$6*LN(  (F77+1+$B$9) / (1+$B$9)  )</f>
        <v>32.6740523559156</v>
      </c>
      <c r="H77" s="49" t="n">
        <f aca="false">(3.085678E+016)*G77/$B$2/31557600</f>
        <v>106.56852007115</v>
      </c>
      <c r="I77" s="50" t="n">
        <f aca="false">IF(ISNUMBER(K77),$O$3/G77,"")</f>
        <v>0.258301720018983</v>
      </c>
      <c r="J77" s="50" t="n">
        <f aca="false">IF(ISNUMBER(K77),$B$2/K77/1000000,"")</f>
        <v>5.12537709600003E-006</v>
      </c>
      <c r="K77" s="50" t="n">
        <f aca="false">IF($O$3&lt;G77 , C77*(  (1+$B$9/(F77+1))*EXP(-$O$3/$B$6)  -  $B$9/(F77+1)  ) , "")</f>
        <v>58491785.5573916</v>
      </c>
      <c r="L77" s="51" t="n">
        <f aca="false">B77*(1+$J$5)</f>
        <v>5.125377096E-006</v>
      </c>
      <c r="M77" s="51" t="n">
        <f aca="false">C77/(1+$J$5)</f>
        <v>58491785.5573919</v>
      </c>
      <c r="N77" s="51" t="n">
        <f aca="false">B77*(1+$N$6)</f>
        <v>5.12752301656215E-006</v>
      </c>
      <c r="O77" s="51" t="n">
        <f aca="false">C77/(1+$N$6)</f>
        <v>58467306.1499004</v>
      </c>
      <c r="P77" s="51" t="n">
        <f aca="false">N77 - L77</f>
        <v>2.14592056215128E-009</v>
      </c>
      <c r="Q77" s="51" t="n">
        <f aca="false">(M77-O77)</f>
        <v>24479.4074915126</v>
      </c>
      <c r="R77" s="52" t="n">
        <f aca="false">IF(ISNUMBER(J77),B77,L77/(1+$K$5))</f>
        <v>6.5646E-007</v>
      </c>
      <c r="S77" s="52" t="n">
        <f aca="false">IF(ISNUMBER(K77),C77,M77*(1+$K$5))</f>
        <v>456680464.917893</v>
      </c>
      <c r="T77" s="52" t="n">
        <f aca="false">IF(ISNUMBER(J77),N77/(1+$N$6),N77/(1+$O$6))</f>
        <v>6.5646E-007</v>
      </c>
      <c r="U77" s="52" t="n">
        <f aca="false">IF(ISNUMBER(K77),O77*(1+$N$6),O77*(1+$O$6))</f>
        <v>456680464.917893</v>
      </c>
      <c r="AME77" s="1"/>
      <c r="AMF77" s="1"/>
      <c r="AMG77" s="1"/>
      <c r="AMH77" s="2"/>
      <c r="AMI77" s="2"/>
      <c r="AMJ77" s="2"/>
    </row>
    <row r="78" customFormat="false" ht="17" hidden="false" customHeight="true" outlineLevel="0" collapsed="false">
      <c r="A78" s="64" t="s">
        <v>114</v>
      </c>
      <c r="B78" s="54" t="n">
        <v>6.7183E-007</v>
      </c>
      <c r="C78" s="55" t="n">
        <f aca="false">$B$2 / B78/1000000</f>
        <v>446232615.393775</v>
      </c>
      <c r="D78" s="56" t="n">
        <f aca="false">IF(($D$14 - B78)/B78&lt;0,"",($D$14 - B78)/B78)</f>
        <v>10405.5909530685</v>
      </c>
      <c r="E78" s="56" t="n">
        <f aca="false">IF((C78 - $E$14)/$E$14&lt;0,"",(C78 - $E$14)/$E$14)</f>
        <v>1093.76457584285</v>
      </c>
      <c r="F78" s="20" t="n">
        <f aca="false">($B$3- B78)/B78</f>
        <v>2786.9076552104</v>
      </c>
      <c r="G78" s="20" t="n">
        <f aca="false">$B$6*LN(  (F78+1+$B$9) / (1+$B$9)  )</f>
        <v>32.5790075939856</v>
      </c>
      <c r="H78" s="20" t="n">
        <f aca="false">(3.085678E+016)*G78/$B$2/31557600</f>
        <v>106.258525476385</v>
      </c>
      <c r="I78" s="57" t="n">
        <f aca="false">IF(ISNUMBER(K78),$O$3/G78,"")</f>
        <v>0.259055279666694</v>
      </c>
      <c r="J78" s="57" t="n">
        <f aca="false">IF(ISNUMBER(K78),$B$2/K78/1000000,"")</f>
        <v>5.24537990800003E-006</v>
      </c>
      <c r="K78" s="57" t="n">
        <f aca="false">IF($O$3&lt;G78 , C78*(  (1+$B$9/(F78+1))*EXP(-$O$3/$B$6)  -  $B$9/(F78+1)  ) , "")</f>
        <v>57153621.5218214</v>
      </c>
      <c r="L78" s="34" t="n">
        <f aca="false">B78*(1+$J$5)</f>
        <v>5.245379908E-006</v>
      </c>
      <c r="M78" s="34" t="n">
        <f aca="false">C78/(1+$J$5)</f>
        <v>57153621.5218217</v>
      </c>
      <c r="N78" s="34" t="n">
        <f aca="false">B78*(1+$N$6)</f>
        <v>5.24757607198756E-006</v>
      </c>
      <c r="O78" s="34" t="n">
        <f aca="false">C78/(1+$N$6)</f>
        <v>57129702.1495967</v>
      </c>
      <c r="P78" s="34" t="n">
        <f aca="false">N78 - L78</f>
        <v>2.19616398755519E-009</v>
      </c>
      <c r="Q78" s="34" t="n">
        <f aca="false">(M78-O78)</f>
        <v>23919.3722249418</v>
      </c>
      <c r="R78" s="58" t="n">
        <f aca="false">IF(ISNUMBER(J78),B78,L78/(1+$K$5))</f>
        <v>6.7183E-007</v>
      </c>
      <c r="S78" s="58" t="n">
        <f aca="false">IF(ISNUMBER(K78),C78,M78*(1+$K$5))</f>
        <v>446232615.393775</v>
      </c>
      <c r="T78" s="58" t="n">
        <f aca="false">IF(ISNUMBER(J78),N78/(1+$N$6),N78/(1+$O$6))</f>
        <v>6.7183E-007</v>
      </c>
      <c r="U78" s="58" t="n">
        <f aca="false">IF(ISNUMBER(K78),O78*(1+$N$6),O78*(1+$O$6))</f>
        <v>446232615.393775</v>
      </c>
      <c r="AMH78" s="2"/>
    </row>
    <row r="79" customFormat="false" ht="17" hidden="false" customHeight="true" outlineLevel="0" collapsed="false">
      <c r="A79" s="64" t="s">
        <v>114</v>
      </c>
      <c r="B79" s="54" t="n">
        <v>6.7327E-007</v>
      </c>
      <c r="C79" s="55" t="n">
        <f aca="false">$B$2 / B79/1000000</f>
        <v>445278206.365945</v>
      </c>
      <c r="D79" s="56" t="n">
        <f aca="false">IF(($D$14 - B79)/B79&lt;0,"",($D$14 - B79)/B79)</f>
        <v>10383.3331798536</v>
      </c>
      <c r="E79" s="56" t="n">
        <f aca="false">IF((C79 - $E$14)/$E$14&lt;0,"",(C79 - $E$14)/$E$14)</f>
        <v>1091.42307690599</v>
      </c>
      <c r="F79" s="20" t="n">
        <f aca="false">($B$3- B79)/B79</f>
        <v>2780.9448363955</v>
      </c>
      <c r="G79" s="20" t="n">
        <f aca="false">$B$6*LN(  (F79+1+$B$9) / (1+$B$9)  )</f>
        <v>32.5702146172564</v>
      </c>
      <c r="H79" s="20" t="n">
        <f aca="false">(3.085678E+016)*G79/$B$2/31557600</f>
        <v>106.229846618102</v>
      </c>
      <c r="I79" s="57" t="n">
        <f aca="false">IF(ISNUMBER(K79),$O$3/G79,"")</f>
        <v>0.259125216787848</v>
      </c>
      <c r="J79" s="57" t="n">
        <f aca="false">IF(ISNUMBER(K79),$B$2/K79/1000000,"")</f>
        <v>5.25662285200003E-006</v>
      </c>
      <c r="K79" s="57" t="n">
        <f aca="false">IF($O$3&lt;G79 , C79*(  (1+$B$9/(F79+1))*EXP(-$O$3/$B$6)  -  $B$9/(F79+1)  ) , "")</f>
        <v>57031380.4966882</v>
      </c>
      <c r="L79" s="34" t="n">
        <f aca="false">B79*(1+$J$5)</f>
        <v>5.256622852E-006</v>
      </c>
      <c r="M79" s="34" t="n">
        <f aca="false">C79/(1+$J$5)</f>
        <v>57031380.4966885</v>
      </c>
      <c r="N79" s="34" t="n">
        <f aca="false">B79*(1+$N$6)</f>
        <v>5.25882372324407E-006</v>
      </c>
      <c r="O79" s="34" t="n">
        <f aca="false">C79/(1+$N$6)</f>
        <v>57007512.2835765</v>
      </c>
      <c r="P79" s="34" t="n">
        <f aca="false">N79 - L79</f>
        <v>2.20087124406581E-009</v>
      </c>
      <c r="Q79" s="34" t="n">
        <f aca="false">(M79-O79)</f>
        <v>23868.2131119519</v>
      </c>
      <c r="R79" s="58" t="n">
        <f aca="false">IF(ISNUMBER(J79),B79,L79/(1+$K$5))</f>
        <v>6.7327E-007</v>
      </c>
      <c r="S79" s="58" t="n">
        <f aca="false">IF(ISNUMBER(K79),C79,M79*(1+$K$5))</f>
        <v>445278206.365945</v>
      </c>
      <c r="T79" s="58" t="n">
        <f aca="false">IF(ISNUMBER(J79),N79/(1+$N$6),N79/(1+$O$6))</f>
        <v>6.7327E-007</v>
      </c>
      <c r="U79" s="58" t="n">
        <f aca="false">IF(ISNUMBER(K79),O79*(1+$N$6),O79*(1+$O$6))</f>
        <v>445278206.365945</v>
      </c>
      <c r="AMH79" s="2"/>
    </row>
    <row r="80" customFormat="false" ht="17" hidden="false" customHeight="true" outlineLevel="0" collapsed="false">
      <c r="A80" s="64" t="s">
        <v>108</v>
      </c>
      <c r="B80" s="54" t="n">
        <v>7.1726E-007</v>
      </c>
      <c r="C80" s="55" t="n">
        <f aca="false">$B$2 / B80/1000000</f>
        <v>417969018.208181</v>
      </c>
      <c r="D80" s="56" t="n">
        <f aca="false">IF(($D$14 - B80)/B80&lt;0,"",($D$14 - B80)/B80)</f>
        <v>9746.45559490283</v>
      </c>
      <c r="E80" s="56" t="n">
        <f aca="false">IF((C80 - $E$14)/$E$14&lt;0,"",(C80 - $E$14)/$E$14)</f>
        <v>1024.4240930604</v>
      </c>
      <c r="F80" s="20" t="n">
        <f aca="false">($B$3- B80)/B80</f>
        <v>2610.32643671751</v>
      </c>
      <c r="G80" s="20" t="n">
        <f aca="false">$B$6*LN(  (F80+1+$B$9) / (1+$B$9)  )</f>
        <v>32.310290617772</v>
      </c>
      <c r="H80" s="20" t="n">
        <f aca="false">(3.085678E+016)*G80/$B$2/31557600</f>
        <v>105.382087801586</v>
      </c>
      <c r="I80" s="57" t="n">
        <f aca="false">IF(ISNUMBER(K80),$O$3/G80,"")</f>
        <v>0.261209780604111</v>
      </c>
      <c r="J80" s="57" t="n">
        <f aca="false">IF(ISNUMBER(K80),$B$2/K80/1000000,"")</f>
        <v>5.60007917600003E-006</v>
      </c>
      <c r="K80" s="57" t="n">
        <f aca="false">IF($O$3&lt;G80 , C80*(  (1+$B$9/(F80+1))*EXP(-$O$3/$B$6)  -  $B$9/(F80+1)  ) , "")</f>
        <v>53533610.6112223</v>
      </c>
      <c r="L80" s="34" t="n">
        <f aca="false">B80*(1+$J$5)</f>
        <v>5.600079176E-006</v>
      </c>
      <c r="M80" s="34" t="n">
        <f aca="false">C80/(1+$J$5)</f>
        <v>53533610.6112225</v>
      </c>
      <c r="N80" s="34" t="n">
        <f aca="false">B80*(1+$N$6)</f>
        <v>5.60242384739263E-006</v>
      </c>
      <c r="O80" s="34" t="n">
        <f aca="false">C80/(1+$N$6)</f>
        <v>53511206.2504024</v>
      </c>
      <c r="P80" s="34" t="n">
        <f aca="false">N80 - L80</f>
        <v>2.34467139263356E-009</v>
      </c>
      <c r="Q80" s="34" t="n">
        <f aca="false">(M80-O80)</f>
        <v>22404.3608201742</v>
      </c>
      <c r="R80" s="58" t="n">
        <f aca="false">IF(ISNUMBER(J80),B80,L80/(1+$K$5))</f>
        <v>7.1726E-007</v>
      </c>
      <c r="S80" s="58" t="n">
        <f aca="false">IF(ISNUMBER(K80),C80,M80*(1+$K$5))</f>
        <v>417969018.208181</v>
      </c>
      <c r="T80" s="58" t="n">
        <f aca="false">IF(ISNUMBER(J80),N80/(1+$N$6),N80/(1+$O$6))</f>
        <v>7.1726E-007</v>
      </c>
      <c r="U80" s="58" t="n">
        <f aca="false">IF(ISNUMBER(K80),O80*(1+$N$6),O80*(1+$O$6))</f>
        <v>417969018.208181</v>
      </c>
      <c r="AMH80" s="2"/>
    </row>
    <row r="81" customFormat="false" ht="17" hidden="false" customHeight="true" outlineLevel="0" collapsed="false">
      <c r="A81" s="64" t="s">
        <v>108</v>
      </c>
      <c r="B81" s="54" t="n">
        <v>7.2393E-007</v>
      </c>
      <c r="C81" s="55" t="n">
        <f aca="false">$B$2 / B81/1000000</f>
        <v>414118019.698037</v>
      </c>
      <c r="D81" s="56" t="n">
        <f aca="false">IF(($D$14 - B81)/B81&lt;0,"",($D$14 - B81)/B81)</f>
        <v>9656.64645753042</v>
      </c>
      <c r="E81" s="56" t="n">
        <f aca="false">IF((C81 - $E$14)/$E$14&lt;0,"",(C81 - $E$14)/$E$14)</f>
        <v>1014.97624768762</v>
      </c>
      <c r="F81" s="20" t="n">
        <f aca="false">($B$3- B81)/B81</f>
        <v>2586.26672468333</v>
      </c>
      <c r="G81" s="20" t="n">
        <f aca="false">$B$6*LN(  (F81+1+$B$9) / (1+$B$9)  )</f>
        <v>32.2722773212646</v>
      </c>
      <c r="H81" s="20" t="n">
        <f aca="false">(3.085678E+016)*G81/$B$2/31557600</f>
        <v>105.258104993832</v>
      </c>
      <c r="I81" s="57" t="n">
        <f aca="false">IF(ISNUMBER(K81),$O$3/G81,"")</f>
        <v>0.261517457832523</v>
      </c>
      <c r="J81" s="57" t="n">
        <f aca="false">IF(ISNUMBER(K81),$B$2/K81/1000000,"")</f>
        <v>5.65215586800003E-006</v>
      </c>
      <c r="K81" s="57" t="n">
        <f aca="false">IF($O$3&lt;G81 , C81*(  (1+$B$9/(F81+1))*EXP(-$O$3/$B$6)  -  $B$9/(F81+1)  ) , "")</f>
        <v>53040373.4435723</v>
      </c>
      <c r="L81" s="34" t="n">
        <f aca="false">B81*(1+$J$5)</f>
        <v>5.652155868E-006</v>
      </c>
      <c r="M81" s="34" t="n">
        <f aca="false">C81/(1+$J$5)</f>
        <v>53040373.4435726</v>
      </c>
      <c r="N81" s="34" t="n">
        <f aca="false">B81*(1+$N$6)</f>
        <v>5.65452234314328E-006</v>
      </c>
      <c r="O81" s="34" t="n">
        <f aca="false">C81/(1+$N$6)</f>
        <v>53018175.5075264</v>
      </c>
      <c r="P81" s="34" t="n">
        <f aca="false">N81 - L81</f>
        <v>2.36647514328135E-009</v>
      </c>
      <c r="Q81" s="34" t="n">
        <f aca="false">(M81-O81)</f>
        <v>22197.9360461384</v>
      </c>
      <c r="R81" s="58" t="n">
        <f aca="false">IF(ISNUMBER(J81),B81,L81/(1+$K$5))</f>
        <v>7.2393E-007</v>
      </c>
      <c r="S81" s="58" t="n">
        <f aca="false">IF(ISNUMBER(K81),C81,M81*(1+$K$5))</f>
        <v>414118019.698037</v>
      </c>
      <c r="T81" s="58" t="n">
        <f aca="false">IF(ISNUMBER(J81),N81/(1+$N$6),N81/(1+$O$6))</f>
        <v>7.2393E-007</v>
      </c>
      <c r="U81" s="58" t="n">
        <f aca="false">IF(ISNUMBER(K81),O81*(1+$N$6),O81*(1+$O$6))</f>
        <v>414118019.698037</v>
      </c>
      <c r="AMH81" s="2"/>
    </row>
    <row r="82" customFormat="false" ht="17" hidden="false" customHeight="true" outlineLevel="0" collapsed="false">
      <c r="A82" s="64" t="s">
        <v>108</v>
      </c>
      <c r="B82" s="54" t="n">
        <v>7.2648E-007</v>
      </c>
      <c r="C82" s="55" t="n">
        <f aca="false">$B$2 / B82/1000000</f>
        <v>412664433.983042</v>
      </c>
      <c r="D82" s="56" t="n">
        <f aca="false">IF(($D$14 - B82)/B82&lt;0,"",($D$14 - B82)/B82)</f>
        <v>9622.74738464927</v>
      </c>
      <c r="E82" s="56" t="n">
        <f aca="false">IF((C82 - $E$14)/$E$14&lt;0,"",(C82 - $E$14)/$E$14)</f>
        <v>1011.4100938615</v>
      </c>
      <c r="F82" s="20" t="n">
        <f aca="false">($B$3- B82)/B82</f>
        <v>2577.18522189186</v>
      </c>
      <c r="G82" s="20" t="n">
        <f aca="false">$B$6*LN(  (F82+1+$B$9) / (1+$B$9)  )</f>
        <v>32.2578369725496</v>
      </c>
      <c r="H82" s="20" t="n">
        <f aca="false">(3.085678E+016)*G82/$B$2/31557600</f>
        <v>105.211006869145</v>
      </c>
      <c r="I82" s="57" t="n">
        <f aca="false">IF(ISNUMBER(K82),$O$3/G82,"")</f>
        <v>0.261634527160183</v>
      </c>
      <c r="J82" s="57" t="n">
        <f aca="false">IF(ISNUMBER(K82),$B$2/K82/1000000,"")</f>
        <v>5.67206524800002E-006</v>
      </c>
      <c r="K82" s="57" t="n">
        <f aca="false">IF($O$3&lt;G82 , C82*(  (1+$B$9/(F82+1))*EXP(-$O$3/$B$6)  -  $B$9/(F82+1)  ) , "")</f>
        <v>52854197.7026282</v>
      </c>
      <c r="L82" s="34" t="n">
        <f aca="false">B82*(1+$J$5)</f>
        <v>5.672065248E-006</v>
      </c>
      <c r="M82" s="34" t="n">
        <f aca="false">C82/(1+$J$5)</f>
        <v>52854197.7026285</v>
      </c>
      <c r="N82" s="34" t="n">
        <f aca="false">B82*(1+$N$6)</f>
        <v>5.67444005891002E-006</v>
      </c>
      <c r="O82" s="34" t="n">
        <f aca="false">C82/(1+$N$6)</f>
        <v>52832077.6830245</v>
      </c>
      <c r="P82" s="34" t="n">
        <f aca="false">N82 - L82</f>
        <v>2.37481091002008E-009</v>
      </c>
      <c r="Q82" s="34" t="n">
        <f aca="false">(M82-O82)</f>
        <v>22120.0196039528</v>
      </c>
      <c r="R82" s="58" t="n">
        <f aca="false">IF(ISNUMBER(J82),B82,L82/(1+$K$5))</f>
        <v>7.2648E-007</v>
      </c>
      <c r="S82" s="58" t="n">
        <f aca="false">IF(ISNUMBER(K82),C82,M82*(1+$K$5))</f>
        <v>412664433.983042</v>
      </c>
      <c r="T82" s="58" t="n">
        <f aca="false">IF(ISNUMBER(J82),N82/(1+$N$6),N82/(1+$O$6))</f>
        <v>7.2648E-007</v>
      </c>
      <c r="U82" s="58" t="n">
        <f aca="false">IF(ISNUMBER(K82),O82*(1+$N$6),O82*(1+$O$6))</f>
        <v>412664433.983042</v>
      </c>
      <c r="AMH82" s="2"/>
    </row>
    <row r="83" customFormat="false" ht="17" hidden="false" customHeight="true" outlineLevel="0" collapsed="false">
      <c r="A83" s="64" t="s">
        <v>108</v>
      </c>
      <c r="B83" s="54" t="n">
        <v>7.3334E-007</v>
      </c>
      <c r="C83" s="55" t="n">
        <f aca="false">$B$2 / B83/1000000</f>
        <v>408804180.871083</v>
      </c>
      <c r="D83" s="56" t="n">
        <f aca="false">IF(($D$14 - B83)/B83&lt;0,"",($D$14 - B83)/B83)</f>
        <v>9532.72242070527</v>
      </c>
      <c r="E83" s="56" t="n">
        <f aca="false">IF((C83 - $E$14)/$E$14&lt;0,"",(C83 - $E$14)/$E$14)</f>
        <v>1001.93954371574</v>
      </c>
      <c r="F83" s="20" t="n">
        <f aca="false">($B$3- B83)/B83</f>
        <v>2553.06769029372</v>
      </c>
      <c r="G83" s="20" t="n">
        <f aca="false">$B$6*LN(  (F83+1+$B$9) / (1+$B$9)  )</f>
        <v>32.219239768874</v>
      </c>
      <c r="H83" s="20" t="n">
        <f aca="false">(3.085678E+016)*G83/$B$2/31557600</f>
        <v>105.085119610663</v>
      </c>
      <c r="I83" s="57" t="n">
        <f aca="false">IF(ISNUMBER(K83),$O$3/G83,"")</f>
        <v>0.261947953585071</v>
      </c>
      <c r="J83" s="57" t="n">
        <f aca="false">IF(ISNUMBER(K83),$B$2/K83/1000000,"")</f>
        <v>5.72562538400003E-006</v>
      </c>
      <c r="K83" s="57" t="n">
        <f aca="false">IF($O$3&lt;G83 , C83*(  (1+$B$9/(F83+1))*EXP(-$O$3/$B$6)  -  $B$9/(F83+1)  ) , "")</f>
        <v>52359775.2025054</v>
      </c>
      <c r="L83" s="34" t="n">
        <f aca="false">B83*(1+$J$5)</f>
        <v>5.725625384E-006</v>
      </c>
      <c r="M83" s="34" t="n">
        <f aca="false">C83/(1+$J$5)</f>
        <v>52359775.2025056</v>
      </c>
      <c r="N83" s="34" t="n">
        <f aca="false">B83*(1+$N$6)</f>
        <v>5.72802261975701E-006</v>
      </c>
      <c r="O83" s="34" t="n">
        <f aca="false">C83/(1+$N$6)</f>
        <v>52337862.1037494</v>
      </c>
      <c r="P83" s="34" t="n">
        <f aca="false">N83 - L83</f>
        <v>2.3972357570124E-009</v>
      </c>
      <c r="Q83" s="34" t="n">
        <f aca="false">(M83-O83)</f>
        <v>21913.0987562165</v>
      </c>
      <c r="R83" s="58" t="n">
        <f aca="false">IF(ISNUMBER(J83),B83,L83/(1+$K$5))</f>
        <v>7.3334E-007</v>
      </c>
      <c r="S83" s="58" t="n">
        <f aca="false">IF(ISNUMBER(K83),C83,M83*(1+$K$5))</f>
        <v>408804180.871083</v>
      </c>
      <c r="T83" s="58" t="n">
        <f aca="false">IF(ISNUMBER(J83),N83/(1+$N$6),N83/(1+$O$6))</f>
        <v>7.3334E-007</v>
      </c>
      <c r="U83" s="58" t="n">
        <f aca="false">IF(ISNUMBER(K83),O83*(1+$N$6),O83*(1+$O$6))</f>
        <v>408804180.871083</v>
      </c>
      <c r="AMH83" s="2"/>
    </row>
    <row r="84" customFormat="false" ht="17" hidden="false" customHeight="true" outlineLevel="0" collapsed="false">
      <c r="A84" s="45" t="s">
        <v>115</v>
      </c>
      <c r="B84" s="46" t="n">
        <v>1E-006</v>
      </c>
      <c r="C84" s="47" t="n">
        <f aca="false">$B$2 / B84/1000000</f>
        <v>299792458</v>
      </c>
      <c r="D84" s="48" t="n">
        <f aca="false">IF(($D$14 - B84)/B84&lt;0,"",($D$14 - B84)/B84)</f>
        <v>6990.46</v>
      </c>
      <c r="E84" s="48" t="n">
        <f aca="false">IF((C84 - $E$14)/$E$14&lt;0,"",(C84 - $E$14)/$E$14)</f>
        <v>734.4956849885</v>
      </c>
      <c r="F84" s="49" t="n">
        <f aca="false">($B$3- B84)/B84</f>
        <v>1872</v>
      </c>
      <c r="G84" s="49" t="n">
        <f aca="false">$B$6*LN(  (F84+1+$B$9) / (1+$B$9)  )</f>
        <v>30.9455495915668</v>
      </c>
      <c r="H84" s="49" t="n">
        <f aca="false">(3.085678E+016)*G84/$B$2/31557600</f>
        <v>100.930897301589</v>
      </c>
      <c r="I84" s="50" t="n">
        <f aca="false">IF(ISNUMBER(K84),$O$3/G84,"")</f>
        <v>0.272729488889843</v>
      </c>
      <c r="J84" s="50" t="n">
        <f aca="false">IF(ISNUMBER(K84),$B$2/K84/1000000,"")</f>
        <v>7.80760000000006E-006</v>
      </c>
      <c r="K84" s="50" t="n">
        <f aca="false">IF($O$3&lt;G84 , C84*(  (1+$B$9/(F84+1))*EXP(-$O$3/$B$6)  -  $B$9/(F84+1)  ) , "")</f>
        <v>38397517.5470052</v>
      </c>
      <c r="L84" s="51" t="n">
        <f aca="false">B84*(1+$J$5)</f>
        <v>7.8076E-006</v>
      </c>
      <c r="M84" s="51" t="n">
        <f aca="false">C84/(1+$J$5)</f>
        <v>38397517.5470055</v>
      </c>
      <c r="N84" s="51" t="n">
        <f aca="false">B84*(1+$N$6)</f>
        <v>7.81086892813294E-006</v>
      </c>
      <c r="O84" s="51" t="n">
        <f aca="false">C84/(1+$N$6)</f>
        <v>38381447.7951636</v>
      </c>
      <c r="P84" s="51" t="n">
        <f aca="false">N84 - L84</f>
        <v>3.26892813294307E-009</v>
      </c>
      <c r="Q84" s="51" t="n">
        <f aca="false">(M84-O84)</f>
        <v>16069.7518418804</v>
      </c>
      <c r="R84" s="52" t="n">
        <f aca="false">IF(ISNUMBER(J84),B84,L84/(1+$K$5))</f>
        <v>1E-006</v>
      </c>
      <c r="S84" s="52" t="n">
        <f aca="false">IF(ISNUMBER(K84),C84,M84*(1+$K$5))</f>
        <v>299792458</v>
      </c>
      <c r="T84" s="52" t="n">
        <f aca="false">IF(ISNUMBER(J84),N84/(1+$N$6),N84/(1+$O$6))</f>
        <v>1E-006</v>
      </c>
      <c r="U84" s="52" t="n">
        <f aca="false">IF(ISNUMBER(K84),O84*(1+$N$6),O84*(1+$O$6))</f>
        <v>299792458</v>
      </c>
      <c r="AMH84" s="2"/>
    </row>
    <row r="85" customFormat="false" ht="17" hidden="false" customHeight="true" outlineLevel="0" collapsed="false">
      <c r="A85" s="53" t="s">
        <v>116</v>
      </c>
      <c r="B85" s="54" t="n">
        <v>1.0052E-006</v>
      </c>
      <c r="C85" s="55" t="n">
        <f aca="false">$B$2 / B85/1000000</f>
        <v>298241601.671309</v>
      </c>
      <c r="D85" s="56" t="n">
        <f aca="false">IF(($D$14 - B85)/B85&lt;0,"",($D$14 - B85)/B85)</f>
        <v>6954.29247910863</v>
      </c>
      <c r="E85" s="56" t="n">
        <f aca="false">IF((C85 - $E$14)/$E$14&lt;0,"",(C85 - $E$14)/$E$14)</f>
        <v>730.690892348288</v>
      </c>
      <c r="F85" s="20" t="n">
        <f aca="false">($B$3- B85)/B85</f>
        <v>1862.3107839236</v>
      </c>
      <c r="G85" s="20" t="n">
        <f aca="false">$B$6*LN(  (F85+1+$B$9) / (1+$B$9)  )</f>
        <v>30.9242498438398</v>
      </c>
      <c r="H85" s="20" t="n">
        <f aca="false">(3.085678E+016)*G85/$B$2/31557600</f>
        <v>100.861426806518</v>
      </c>
      <c r="I85" s="57" t="n">
        <f aca="false">IF(ISNUMBER(K85),$O$3/G85,"")</f>
        <v>0.272917337239937</v>
      </c>
      <c r="J85" s="57" t="n">
        <f aca="false">IF(ISNUMBER(K85),$B$2/K85/1000000,"")</f>
        <v>7.84819952000007E-006</v>
      </c>
      <c r="K85" s="57" t="n">
        <f aca="false">IF($O$3&lt;G85 , C85*(  (1+$B$9/(F85+1))*EXP(-$O$3/$B$6)  -  $B$9/(F85+1)  ) , "")</f>
        <v>38198883.3535666</v>
      </c>
      <c r="L85" s="34" t="n">
        <f aca="false">B85*(1+$J$5)</f>
        <v>7.84819952E-006</v>
      </c>
      <c r="M85" s="34" t="n">
        <f aca="false">C85/(1+$J$5)</f>
        <v>38198883.3535669</v>
      </c>
      <c r="N85" s="34" t="n">
        <f aca="false">B85*(1+$N$6)</f>
        <v>7.85148544655923E-006</v>
      </c>
      <c r="O85" s="34" t="n">
        <f aca="false">C85/(1+$N$6)</f>
        <v>38182896.7321564</v>
      </c>
      <c r="P85" s="34" t="n">
        <f aca="false">N85 - L85</f>
        <v>3.28592655923361E-009</v>
      </c>
      <c r="Q85" s="34" t="n">
        <f aca="false">(M85-O85)</f>
        <v>15986.6214105412</v>
      </c>
      <c r="R85" s="58" t="n">
        <f aca="false">IF(ISNUMBER(J85),B85,L85/(1+$K$5))</f>
        <v>1.0052E-006</v>
      </c>
      <c r="S85" s="58" t="n">
        <f aca="false">IF(ISNUMBER(K85),C85,M85*(1+$K$5))</f>
        <v>298241601.671309</v>
      </c>
      <c r="T85" s="58" t="n">
        <f aca="false">IF(ISNUMBER(J85),N85/(1+$N$6),N85/(1+$O$6))</f>
        <v>1.0052E-006</v>
      </c>
      <c r="U85" s="58" t="n">
        <f aca="false">IF(ISNUMBER(K85),O85*(1+$N$6),O85*(1+$O$6))</f>
        <v>298241601.671309</v>
      </c>
      <c r="AMH85" s="2"/>
    </row>
    <row r="86" customFormat="false" ht="17" hidden="false" customHeight="true" outlineLevel="0" collapsed="false">
      <c r="A86" s="53" t="s">
        <v>117</v>
      </c>
      <c r="B86" s="54" t="n">
        <v>1.0941E-006</v>
      </c>
      <c r="C86" s="55" t="n">
        <f aca="false">$B$2 / B86/1000000</f>
        <v>274008278.950736</v>
      </c>
      <c r="D86" s="56" t="n">
        <f aca="false">IF(($D$14 - B86)/B86&lt;0,"",($D$14 - B86)/B86)</f>
        <v>6389.14715291107</v>
      </c>
      <c r="E86" s="56" t="n">
        <f aca="false">IF((C86 - $E$14)/$E$14&lt;0,"",(C86 - $E$14)/$E$14)</f>
        <v>671.238081517686</v>
      </c>
      <c r="F86" s="20" t="n">
        <f aca="false">($B$3- B86)/B86</f>
        <v>1710.90933187094</v>
      </c>
      <c r="G86" s="20" t="n">
        <f aca="false">$B$6*LN(  (F86+1+$B$9) / (1+$B$9)  )</f>
        <v>30.5762212688171</v>
      </c>
      <c r="H86" s="20" t="n">
        <f aca="false">(3.085678E+016)*G86/$B$2/31557600</f>
        <v>99.726309258849</v>
      </c>
      <c r="I86" s="57" t="n">
        <f aca="false">IF(ISNUMBER(K86),$O$3/G86,"")</f>
        <v>0.276023771849483</v>
      </c>
      <c r="J86" s="57" t="n">
        <f aca="false">IF(ISNUMBER(K86),$B$2/K86/1000000,"")</f>
        <v>8.54229516000006E-006</v>
      </c>
      <c r="K86" s="57" t="n">
        <f aca="false">IF($O$3&lt;G86 , C86*(  (1+$B$9/(F86+1))*EXP(-$O$3/$B$6)  -  $B$9/(F86+1)  ) , "")</f>
        <v>35095071.3344349</v>
      </c>
      <c r="L86" s="34" t="n">
        <f aca="false">B86*(1+$J$5)</f>
        <v>8.54229516E-006</v>
      </c>
      <c r="M86" s="34" t="n">
        <f aca="false">C86/(1+$J$5)</f>
        <v>35095071.3344352</v>
      </c>
      <c r="N86" s="34" t="n">
        <f aca="false">B86*(1+$N$6)</f>
        <v>8.54587169427025E-006</v>
      </c>
      <c r="O86" s="34" t="n">
        <f aca="false">C86/(1+$N$6)</f>
        <v>35080383.6899402</v>
      </c>
      <c r="P86" s="34" t="n">
        <f aca="false">N86 - L86</f>
        <v>3.57653427025185E-009</v>
      </c>
      <c r="Q86" s="34" t="n">
        <f aca="false">(M86-O86)</f>
        <v>14687.6444949135</v>
      </c>
      <c r="R86" s="58" t="n">
        <f aca="false">IF(ISNUMBER(J86),B86,L86/(1+$K$5))</f>
        <v>1.0941E-006</v>
      </c>
      <c r="S86" s="58" t="n">
        <f aca="false">IF(ISNUMBER(K86),C86,M86*(1+$K$5))</f>
        <v>274008278.950736</v>
      </c>
      <c r="T86" s="58" t="n">
        <f aca="false">IF(ISNUMBER(J86),N86/(1+$N$6),N86/(1+$O$6))</f>
        <v>1.0941E-006</v>
      </c>
      <c r="U86" s="58" t="n">
        <f aca="false">IF(ISNUMBER(K86),O86*(1+$N$6),O86*(1+$O$6))</f>
        <v>274008278.950736</v>
      </c>
      <c r="AMH86" s="2"/>
    </row>
    <row r="87" customFormat="false" ht="17" hidden="false" customHeight="true" outlineLevel="0" collapsed="false">
      <c r="A87" s="53" t="s">
        <v>118</v>
      </c>
      <c r="B87" s="54" t="n">
        <v>1.2822E-006</v>
      </c>
      <c r="C87" s="55" t="n">
        <f aca="false">$B$2 / B87/1000000</f>
        <v>233810995.164561</v>
      </c>
      <c r="D87" s="56" t="n">
        <f aca="false">IF(($D$14 - B87)/B87&lt;0,"",($D$14 - B87)/B87)</f>
        <v>5451.70628607082</v>
      </c>
      <c r="E87" s="56" t="n">
        <f aca="false">IF((C87 - $E$14)/$E$14&lt;0,"",(C87 - $E$14)/$E$14)</f>
        <v>572.620094360084</v>
      </c>
      <c r="F87" s="20" t="n">
        <f aca="false">($B$3- B87)/B87</f>
        <v>1459.77055061613</v>
      </c>
      <c r="G87" s="20" t="n">
        <f aca="false">$B$6*LN(  (F87+1+$B$9) / (1+$B$9)  )</f>
        <v>29.9247055432052</v>
      </c>
      <c r="H87" s="20" t="n">
        <f aca="false">(3.085678E+016)*G87/$B$2/31557600</f>
        <v>97.6013488797311</v>
      </c>
      <c r="I87" s="57" t="n">
        <f aca="false">IF(ISNUMBER(K87),$O$3/G87,"")</f>
        <v>0.282033315627383</v>
      </c>
      <c r="J87" s="57" t="n">
        <f aca="false">IF(ISNUMBER(K87),$B$2/K87/1000000,"")</f>
        <v>1.00109047200001E-005</v>
      </c>
      <c r="K87" s="57" t="n">
        <f aca="false">IF($O$3&lt;G87 , C87*(  (1+$B$9/(F87+1))*EXP(-$O$3/$B$6)  -  $B$9/(F87+1)  ) , "")</f>
        <v>29946589.8822377</v>
      </c>
      <c r="L87" s="34" t="n">
        <f aca="false">B87*(1+$J$5)</f>
        <v>1.001090472E-005</v>
      </c>
      <c r="M87" s="34" t="n">
        <f aca="false">C87/(1+$J$5)</f>
        <v>29946589.8822379</v>
      </c>
      <c r="N87" s="34" t="n">
        <f aca="false">B87*(1+$N$6)</f>
        <v>1.00150961396521E-005</v>
      </c>
      <c r="O87" s="34" t="n">
        <f aca="false">C87/(1+$N$6)</f>
        <v>29934056.9296238</v>
      </c>
      <c r="P87" s="34" t="n">
        <f aca="false">N87 - L87</f>
        <v>4.19141965205803E-009</v>
      </c>
      <c r="Q87" s="34" t="n">
        <f aca="false">(M87-O87)</f>
        <v>12532.9526141621</v>
      </c>
      <c r="R87" s="58" t="n">
        <f aca="false">IF(ISNUMBER(J87),B87,L87/(1+$K$5))</f>
        <v>1.2822E-006</v>
      </c>
      <c r="S87" s="58" t="n">
        <f aca="false">IF(ISNUMBER(K87),C87,M87*(1+$K$5))</f>
        <v>233810995.164561</v>
      </c>
      <c r="T87" s="58" t="n">
        <f aca="false">IF(ISNUMBER(J87),N87/(1+$N$6),N87/(1+$O$6))</f>
        <v>1.2822E-006</v>
      </c>
      <c r="U87" s="58" t="n">
        <f aca="false">IF(ISNUMBER(K87),O87*(1+$N$6),O87*(1+$O$6))</f>
        <v>233810995.164561</v>
      </c>
      <c r="AMH87" s="2"/>
    </row>
    <row r="88" customFormat="false" ht="17" hidden="false" customHeight="true" outlineLevel="0" collapsed="false">
      <c r="A88" s="53" t="s">
        <v>119</v>
      </c>
      <c r="B88" s="54" t="n">
        <v>1.8756E-006</v>
      </c>
      <c r="C88" s="55" t="n">
        <f aca="false">$B$2 / B88/1000000</f>
        <v>159838162.721263</v>
      </c>
      <c r="D88" s="56" t="n">
        <f aca="false">IF(($D$14 - B88)/B88&lt;0,"",($D$14 - B88)/B88)</f>
        <v>3726.58583919812</v>
      </c>
      <c r="E88" s="56" t="n">
        <f aca="false">IF((C88 - $E$14)/$E$14&lt;0,"",(C88 - $E$14)/$E$14)</f>
        <v>391.138880885318</v>
      </c>
      <c r="F88" s="20" t="n">
        <f aca="false">($B$3- B88)/B88</f>
        <v>997.613776924718</v>
      </c>
      <c r="G88" s="20" t="n">
        <f aca="false">$B$6*LN(  (F88+1+$B$9) / (1+$B$9)  )</f>
        <v>28.3626995454191</v>
      </c>
      <c r="H88" s="20" t="n">
        <f aca="false">(3.085678E+016)*G88/$B$2/31557600</f>
        <v>92.5067660066588</v>
      </c>
      <c r="I88" s="57" t="n">
        <f aca="false">IF(ISNUMBER(K88),$O$3/G88,"")</f>
        <v>0.297565607604034</v>
      </c>
      <c r="J88" s="57" t="n">
        <f aca="false">IF(ISNUMBER(K88),$B$2/K88/1000000,"")</f>
        <v>1.46439345600002E-005</v>
      </c>
      <c r="K88" s="57" t="n">
        <f aca="false">IF($O$3&lt;G88 , C88*(  (1+$B$9/(F88+1))*EXP(-$O$3/$B$6)  -  $B$9/(F88+1)  ) , "")</f>
        <v>20472124.9450869</v>
      </c>
      <c r="L88" s="34" t="n">
        <f aca="false">B88*(1+$J$5)</f>
        <v>1.464393456E-005</v>
      </c>
      <c r="M88" s="34" t="n">
        <f aca="false">C88/(1+$J$5)</f>
        <v>20472124.9450872</v>
      </c>
      <c r="N88" s="34" t="n">
        <f aca="false">B88*(1+$N$6)</f>
        <v>1.46500657616061E-005</v>
      </c>
      <c r="O88" s="34" t="n">
        <f aca="false">C88/(1+$N$6)</f>
        <v>20463557.1524652</v>
      </c>
      <c r="P88" s="34" t="n">
        <f aca="false">N88 - L88</f>
        <v>6.13120160614676E-009</v>
      </c>
      <c r="Q88" s="34" t="n">
        <f aca="false">(M88-O88)</f>
        <v>8567.79262202978</v>
      </c>
      <c r="R88" s="58" t="n">
        <f aca="false">IF(ISNUMBER(J88),B88,L88/(1+$K$5))</f>
        <v>1.8756E-006</v>
      </c>
      <c r="S88" s="58" t="n">
        <f aca="false">IF(ISNUMBER(K88),C88,M88*(1+$K$5))</f>
        <v>159838162.721263</v>
      </c>
      <c r="T88" s="58" t="n">
        <f aca="false">IF(ISNUMBER(J88),N88/(1+$N$6),N88/(1+$O$6))</f>
        <v>1.8756E-006</v>
      </c>
      <c r="U88" s="58" t="n">
        <f aca="false">IF(ISNUMBER(K88),O88*(1+$N$6),O88*(1+$O$6))</f>
        <v>159838162.721263</v>
      </c>
      <c r="AMH88" s="2"/>
    </row>
    <row r="89" customFormat="false" ht="17" hidden="false" customHeight="true" outlineLevel="0" collapsed="false">
      <c r="A89" s="53" t="s">
        <v>120</v>
      </c>
      <c r="B89" s="54" t="n">
        <v>1.965E-006</v>
      </c>
      <c r="C89" s="55" t="n">
        <f aca="false">$B$2 / B89/1000000</f>
        <v>152566136.386768</v>
      </c>
      <c r="D89" s="56" t="n">
        <f aca="false">IF(($D$14 - B89)/B89&lt;0,"",($D$14 - B89)/B89)</f>
        <v>3556.99491094148</v>
      </c>
      <c r="E89" s="56" t="n">
        <f aca="false">IF((C89 - $E$14)/$E$14&lt;0,"",(C89 - $E$14)/$E$14)</f>
        <v>373.298058518319</v>
      </c>
      <c r="F89" s="20" t="n">
        <f aca="false">($B$3- B89)/B89</f>
        <v>952.180661577608</v>
      </c>
      <c r="G89" s="20" t="n">
        <f aca="false">$B$6*LN(  (F89+1+$B$9) / (1+$B$9)  )</f>
        <v>28.1714745150628</v>
      </c>
      <c r="H89" s="20" t="n">
        <f aca="false">(3.085678E+016)*G89/$B$2/31557600</f>
        <v>91.8830732897698</v>
      </c>
      <c r="I89" s="57" t="n">
        <f aca="false">IF(ISNUMBER(K89),$O$3/G89,"")</f>
        <v>0.299585451908479</v>
      </c>
      <c r="J89" s="57" t="n">
        <f aca="false">IF(ISNUMBER(K89),$B$2/K89/1000000,"")</f>
        <v>1.53419340000003E-005</v>
      </c>
      <c r="K89" s="57" t="n">
        <f aca="false">IF($O$3&lt;G89 , C89*(  (1+$B$9/(F89+1))*EXP(-$O$3/$B$6)  -  $B$9/(F89+1)  ) , "")</f>
        <v>19540721.3979668</v>
      </c>
      <c r="L89" s="34" t="n">
        <f aca="false">B89*(1+$J$5)</f>
        <v>1.5341934E-005</v>
      </c>
      <c r="M89" s="34" t="n">
        <f aca="false">C89/(1+$J$5)</f>
        <v>19540721.3979671</v>
      </c>
      <c r="N89" s="34" t="n">
        <f aca="false">B89*(1+$N$6)</f>
        <v>1.53483574437812E-005</v>
      </c>
      <c r="O89" s="34" t="n">
        <f aca="false">C89/(1+$N$6)</f>
        <v>19532543.4072079</v>
      </c>
      <c r="P89" s="34" t="n">
        <f aca="false">N89 - L89</f>
        <v>6.42344378123212E-009</v>
      </c>
      <c r="Q89" s="34" t="n">
        <f aca="false">(M89-O89)</f>
        <v>8177.99075922743</v>
      </c>
      <c r="R89" s="58" t="n">
        <f aca="false">IF(ISNUMBER(J89),B89,L89/(1+$K$5))</f>
        <v>1.965E-006</v>
      </c>
      <c r="S89" s="58" t="n">
        <f aca="false">IF(ISNUMBER(K89),C89,M89*(1+$K$5))</f>
        <v>152566136.386768</v>
      </c>
      <c r="T89" s="58" t="n">
        <f aca="false">IF(ISNUMBER(J89),N89/(1+$N$6),N89/(1+$O$6))</f>
        <v>1.965E-006</v>
      </c>
      <c r="U89" s="58" t="n">
        <f aca="false">IF(ISNUMBER(K89),O89*(1+$N$6),O89*(1+$O$6))</f>
        <v>152566136.386768</v>
      </c>
      <c r="AMH89" s="2"/>
    </row>
    <row r="90" customFormat="false" ht="17" hidden="false" customHeight="true" outlineLevel="0" collapsed="false">
      <c r="A90" s="53" t="s">
        <v>121</v>
      </c>
      <c r="B90" s="54" t="n">
        <v>2.879E-006</v>
      </c>
      <c r="C90" s="55" t="n">
        <f aca="false">$B$2 / B90/1000000</f>
        <v>104130759.986106</v>
      </c>
      <c r="D90" s="56" t="n">
        <f aca="false">IF(($D$14 - B90)/B90&lt;0,"",($D$14 - B90)/B90)</f>
        <v>2427.43348384856</v>
      </c>
      <c r="E90" s="56" t="n">
        <f aca="false">IF((C90 - $E$14)/$E$14&lt;0,"",(C90 - $E$14)/$E$14)</f>
        <v>254.469150742792</v>
      </c>
      <c r="F90" s="20" t="n">
        <f aca="false">($B$3- B90)/B90</f>
        <v>649.573115665161</v>
      </c>
      <c r="G90" s="20" t="n">
        <f aca="false">$B$6*LN(  (F90+1+$B$9) / (1+$B$9)  )</f>
        <v>26.6028997333272</v>
      </c>
      <c r="H90" s="20" t="n">
        <f aca="false">(3.085678E+016)*G90/$B$2/31557600</f>
        <v>86.7670659060015</v>
      </c>
      <c r="I90" s="57" t="n">
        <f aca="false">IF(ISNUMBER(K90),$O$3/G90,"")</f>
        <v>0.317249773826356</v>
      </c>
      <c r="J90" s="57" t="n">
        <f aca="false">IF(ISNUMBER(K90),$B$2/K90/1000000,"")</f>
        <v>2.24780804000006E-005</v>
      </c>
      <c r="K90" s="57" t="n">
        <f aca="false">IF($O$3&lt;G90 , C90*(  (1+$B$9/(F90+1))*EXP(-$O$3/$B$6)  -  $B$9/(F90+1)  ) , "")</f>
        <v>13337102.3087893</v>
      </c>
      <c r="L90" s="34" t="n">
        <f aca="false">B90*(1+$J$5)</f>
        <v>2.24780804E-005</v>
      </c>
      <c r="M90" s="34" t="n">
        <f aca="false">C90/(1+$J$5)</f>
        <v>13337102.3087896</v>
      </c>
      <c r="N90" s="34" t="n">
        <f aca="false">B90*(1+$N$6)</f>
        <v>2.24874916440947E-005</v>
      </c>
      <c r="O90" s="34" t="n">
        <f aca="false">C90/(1+$N$6)</f>
        <v>13331520.5957497</v>
      </c>
      <c r="P90" s="34" t="n">
        <f aca="false">N90 - L90</f>
        <v>9.41124409473978E-009</v>
      </c>
      <c r="Q90" s="34" t="n">
        <f aca="false">(M90-O90)</f>
        <v>5581.71303990297</v>
      </c>
      <c r="R90" s="58" t="n">
        <f aca="false">IF(ISNUMBER(J90),B90,L90/(1+$K$5))</f>
        <v>2.879E-006</v>
      </c>
      <c r="S90" s="58" t="n">
        <f aca="false">IF(ISNUMBER(K90),C90,M90*(1+$K$5))</f>
        <v>104130759.986106</v>
      </c>
      <c r="T90" s="58" t="n">
        <f aca="false">IF(ISNUMBER(J90),N90/(1+$N$6),N90/(1+$O$6))</f>
        <v>2.879E-006</v>
      </c>
      <c r="U90" s="58" t="n">
        <f aca="false">IF(ISNUMBER(K90),O90*(1+$N$6),O90*(1+$O$6))</f>
        <v>104130759.986106</v>
      </c>
      <c r="AMH90" s="2"/>
    </row>
    <row r="91" customFormat="false" ht="17" hidden="false" customHeight="true" outlineLevel="0" collapsed="false">
      <c r="A91" s="53" t="s">
        <v>122</v>
      </c>
      <c r="B91" s="54" t="n">
        <v>4.488E-006</v>
      </c>
      <c r="C91" s="55" t="n">
        <f aca="false">$B$2 / B91/1000000</f>
        <v>66798676.0249555</v>
      </c>
      <c r="D91" s="56" t="n">
        <f aca="false">IF(($D$14 - B91)/B91&lt;0,"",($D$14 - B91)/B91)</f>
        <v>1556.811942959</v>
      </c>
      <c r="E91" s="56" t="n">
        <f aca="false">IF((C91 - $E$14)/$E$14&lt;0,"",(C91 - $E$14)/$E$14)</f>
        <v>162.880500220254</v>
      </c>
      <c r="F91" s="20" t="n">
        <f aca="false">($B$3- B91)/B91</f>
        <v>416.335115864528</v>
      </c>
      <c r="G91" s="20" t="n">
        <f aca="false">$B$6*LN(  (F91+1+$B$9) / (1+$B$9)  )</f>
        <v>24.7796517091064</v>
      </c>
      <c r="H91" s="20" t="n">
        <f aca="false">(3.085678E+016)*G91/$B$2/31557600</f>
        <v>80.8204253868716</v>
      </c>
      <c r="I91" s="57" t="n">
        <f aca="false">IF(ISNUMBER(K91),$O$3/G91,"")</f>
        <v>0.340592516093425</v>
      </c>
      <c r="J91" s="57" t="n">
        <f aca="false">IF(ISNUMBER(K91),$B$2/K91/1000000,"")</f>
        <v>3.50405088000012E-005</v>
      </c>
      <c r="K91" s="57" t="n">
        <f aca="false">IF($O$3&lt;G91 , C91*(  (1+$B$9/(F91+1))*EXP(-$O$3/$B$6)  -  $B$9/(F91+1)  ) , "")</f>
        <v>8555596.6013824</v>
      </c>
      <c r="L91" s="34" t="n">
        <f aca="false">B91*(1+$J$5)</f>
        <v>3.50405088E-005</v>
      </c>
      <c r="M91" s="34" t="n">
        <f aca="false">C91/(1+$J$5)</f>
        <v>8555596.60138269</v>
      </c>
      <c r="N91" s="34" t="n">
        <f aca="false">B91*(1+$N$6)</f>
        <v>3.50551797494606E-005</v>
      </c>
      <c r="O91" s="34" t="n">
        <f aca="false">C91/(1+$N$6)</f>
        <v>8552015.99713985</v>
      </c>
      <c r="P91" s="34" t="n">
        <f aca="false">N91 - L91</f>
        <v>1.46709494606466E-008</v>
      </c>
      <c r="Q91" s="34" t="n">
        <f aca="false">(M91-O91)</f>
        <v>3580.60424284264</v>
      </c>
      <c r="R91" s="58" t="n">
        <f aca="false">IF(ISNUMBER(J91),B91,L91/(1+$K$5))</f>
        <v>4.488E-006</v>
      </c>
      <c r="S91" s="58" t="n">
        <f aca="false">IF(ISNUMBER(K91),C91,M91*(1+$K$5))</f>
        <v>66798676.0249555</v>
      </c>
      <c r="T91" s="58" t="n">
        <f aca="false">IF(ISNUMBER(J91),N91/(1+$N$6),N91/(1+$O$6))</f>
        <v>4.488E-006</v>
      </c>
      <c r="U91" s="58" t="n">
        <f aca="false">IF(ISNUMBER(K91),O91*(1+$N$6),O91*(1+$O$6))</f>
        <v>66798676.0249555</v>
      </c>
      <c r="AMH91" s="2"/>
    </row>
    <row r="92" customFormat="false" ht="17" hidden="false" customHeight="true" outlineLevel="0" collapsed="false">
      <c r="A92" s="53" t="s">
        <v>123</v>
      </c>
      <c r="B92" s="54" t="n">
        <v>7.319E-006</v>
      </c>
      <c r="C92" s="55" t="n">
        <f aca="false">$B$2 / B92/1000000</f>
        <v>40960849.5696133</v>
      </c>
      <c r="D92" s="56" t="n">
        <f aca="false">IF(($D$14 - B92)/B92&lt;0,"",($D$14 - B92)/B92)</f>
        <v>954.247984697363</v>
      </c>
      <c r="E92" s="56" t="n">
        <f aca="false">IF((C92 - $E$14)/$E$14&lt;0,"",(C92 - $E$14)/$E$14)</f>
        <v>99.4912809111216</v>
      </c>
      <c r="F92" s="20" t="n">
        <f aca="false">($B$3- B92)/B92</f>
        <v>254.909277223664</v>
      </c>
      <c r="G92" s="20" t="n">
        <f aca="false">$B$6*LN(  (F92+1+$B$9) / (1+$B$9)  )</f>
        <v>22.7711796588037</v>
      </c>
      <c r="H92" s="20" t="n">
        <f aca="false">(3.085678E+016)*G92/$B$2/31557600</f>
        <v>74.2696648116755</v>
      </c>
      <c r="I92" s="57" t="n">
        <f aca="false">IF(ISNUMBER(K92),$O$3/G92,"")</f>
        <v>0.370633583766063</v>
      </c>
      <c r="J92" s="57" t="n">
        <f aca="false">IF(ISNUMBER(K92),$B$2/K92/1000000,"")</f>
        <v>5.71438244000032E-005</v>
      </c>
      <c r="K92" s="57" t="n">
        <f aca="false">IF($O$3&lt;G92 , C92*(  (1+$B$9/(F92+1))*EXP(-$O$3/$B$6)  -  $B$9/(F92+1)  ) , "")</f>
        <v>5246279.21123149</v>
      </c>
      <c r="L92" s="34" t="n">
        <f aca="false">B92*(1+$J$5)</f>
        <v>5.71438244E-005</v>
      </c>
      <c r="M92" s="34" t="n">
        <f aca="false">C92/(1+$J$5)</f>
        <v>5246279.21123179</v>
      </c>
      <c r="N92" s="34" t="n">
        <f aca="false">B92*(1+$N$6)</f>
        <v>5.7167749685005E-005</v>
      </c>
      <c r="O92" s="34" t="n">
        <f aca="false">C92/(1+$N$6)</f>
        <v>5244083.58999366</v>
      </c>
      <c r="P92" s="34" t="n">
        <f aca="false">N92 - L92</f>
        <v>2.39252850050043E-008</v>
      </c>
      <c r="Q92" s="34" t="n">
        <f aca="false">(M92-O92)</f>
        <v>2195.62123813108</v>
      </c>
      <c r="R92" s="58" t="n">
        <f aca="false">IF(ISNUMBER(J92),B92,L92/(1+$K$5))</f>
        <v>7.319E-006</v>
      </c>
      <c r="S92" s="58" t="n">
        <f aca="false">IF(ISNUMBER(K92),C92,M92*(1+$K$5))</f>
        <v>40960849.5696133</v>
      </c>
      <c r="T92" s="58" t="n">
        <f aca="false">IF(ISNUMBER(J92),N92/(1+$N$6),N92/(1+$O$6))</f>
        <v>7.319E-006</v>
      </c>
      <c r="U92" s="58" t="n">
        <f aca="false">IF(ISNUMBER(K92),O92*(1+$N$6),O92*(1+$O$6))</f>
        <v>40960849.5696133</v>
      </c>
      <c r="AMH92" s="2"/>
    </row>
    <row r="93" customFormat="false" ht="17" hidden="false" customHeight="true" outlineLevel="0" collapsed="false">
      <c r="A93" s="53"/>
      <c r="B93" s="54" t="n">
        <v>1E-005</v>
      </c>
      <c r="C93" s="55" t="n">
        <f aca="false">$B$2 / B93/1000000</f>
        <v>29979245.8</v>
      </c>
      <c r="D93" s="56" t="n">
        <f aca="false">IF(($D$14 - B93)/B93&lt;0,"",($D$14 - B93)/B93)</f>
        <v>698.146</v>
      </c>
      <c r="E93" s="56" t="n">
        <f aca="false">IF((C93 - $E$14)/$E$14&lt;0,"",(C93 - $E$14)/$E$14)</f>
        <v>72.54956849885</v>
      </c>
      <c r="F93" s="20" t="n">
        <f aca="false">($B$3- B93)/B93</f>
        <v>186.3</v>
      </c>
      <c r="G93" s="20" t="n">
        <f aca="false">$B$6*LN(  (F93+1+$B$9) / (1+$B$9)  )</f>
        <v>21.4894174712539</v>
      </c>
      <c r="H93" s="20" t="n">
        <f aca="false">(3.085678E+016)*G93/$B$2/31557600</f>
        <v>70.0891151228148</v>
      </c>
      <c r="I93" s="57" t="n">
        <f aca="false">IF(ISNUMBER(K93),$O$3/G93,"")</f>
        <v>0.392740470271614</v>
      </c>
      <c r="J93" s="57" t="n">
        <f aca="false">IF(ISNUMBER(K93),$B$2/K93/1000000,"")</f>
        <v>7.8076000000006E-005</v>
      </c>
      <c r="K93" s="57" t="n">
        <f aca="false">IF($O$3&lt;G93 , C93*(  (1+$B$9/(F93+1))*EXP(-$O$3/$B$6)  -  $B$9/(F93+1)  ) , "")</f>
        <v>3839751.75470025</v>
      </c>
      <c r="L93" s="34" t="n">
        <f aca="false">B93*(1+$J$5)</f>
        <v>7.8076E-005</v>
      </c>
      <c r="M93" s="34" t="n">
        <f aca="false">C93/(1+$J$5)</f>
        <v>3839751.75470055</v>
      </c>
      <c r="N93" s="34" t="n">
        <f aca="false">B93*(1+$N$6)</f>
        <v>7.81086892813294E-005</v>
      </c>
      <c r="O93" s="34" t="n">
        <f aca="false">C93/(1+$N$6)</f>
        <v>3838144.77951636</v>
      </c>
      <c r="P93" s="34" t="n">
        <f aca="false">N93 - L93</f>
        <v>3.26892813294307E-008</v>
      </c>
      <c r="Q93" s="34" t="n">
        <f aca="false">(M93-O93)</f>
        <v>1606.97518418822</v>
      </c>
      <c r="R93" s="58" t="n">
        <f aca="false">IF(ISNUMBER(J93),B93,L93/(1+$K$5))</f>
        <v>1E-005</v>
      </c>
      <c r="S93" s="58" t="n">
        <f aca="false">IF(ISNUMBER(K93),C93,M93*(1+$K$5))</f>
        <v>29979245.8</v>
      </c>
      <c r="T93" s="58" t="n">
        <f aca="false">IF(ISNUMBER(J93),N93/(1+$N$6),N93/(1+$O$6))</f>
        <v>1E-005</v>
      </c>
      <c r="U93" s="58" t="n">
        <f aca="false">IF(ISNUMBER(K93),O93*(1+$N$6),O93*(1+$O$6))</f>
        <v>29979245.8</v>
      </c>
      <c r="AMH93" s="2"/>
    </row>
    <row r="94" customFormat="false" ht="17" hidden="false" customHeight="true" outlineLevel="0" collapsed="false">
      <c r="A94" s="53" t="s">
        <v>124</v>
      </c>
      <c r="B94" s="54" t="n">
        <v>1.051E-005</v>
      </c>
      <c r="C94" s="55" t="n">
        <f aca="false">$B$2 / B94/1000000</f>
        <v>28524496.4795433</v>
      </c>
      <c r="D94" s="56" t="n">
        <f aca="false">IF(($D$14 - B94)/B94&lt;0,"",($D$14 - B94)/B94)</f>
        <v>664.219790675547</v>
      </c>
      <c r="E94" s="56" t="n">
        <f aca="false">IF((C94 - $E$14)/$E$14&lt;0,"",(C94 - $E$14)/$E$14)</f>
        <v>68.9805599418173</v>
      </c>
      <c r="F94" s="20" t="n">
        <f aca="false">($B$3- B94)/B94</f>
        <v>177.211227402474</v>
      </c>
      <c r="G94" s="20" t="n">
        <f aca="false">$B$6*LN(  (F94+1+$B$9) / (1+$B$9)  )</f>
        <v>21.2851393343332</v>
      </c>
      <c r="H94" s="20" t="n">
        <f aca="false">(3.085678E+016)*G94/$B$2/31557600</f>
        <v>69.4228488606019</v>
      </c>
      <c r="I94" s="57" t="n">
        <f aca="false">IF(ISNUMBER(K94),$O$3/G94,"")</f>
        <v>0.396509686451046</v>
      </c>
      <c r="J94" s="57" t="n">
        <f aca="false">IF(ISNUMBER(K94),$B$2/K94/1000000,"")</f>
        <v>8.20578760000066E-005</v>
      </c>
      <c r="K94" s="57" t="n">
        <f aca="false">IF($O$3&lt;G94 , C94*(  (1+$B$9/(F94+1))*EXP(-$O$3/$B$6)  -  $B$9/(F94+1)  ) , "")</f>
        <v>3653426.97878234</v>
      </c>
      <c r="L94" s="34" t="n">
        <f aca="false">B94*(1+$J$5)</f>
        <v>8.2057876E-005</v>
      </c>
      <c r="M94" s="34" t="n">
        <f aca="false">C94/(1+$J$5)</f>
        <v>3653426.97878263</v>
      </c>
      <c r="N94" s="34" t="n">
        <f aca="false">B94*(1+$N$6)</f>
        <v>8.20922324346772E-005</v>
      </c>
      <c r="O94" s="34" t="n">
        <f aca="false">C94/(1+$N$6)</f>
        <v>3651897.98241328</v>
      </c>
      <c r="P94" s="34" t="n">
        <f aca="false">N94 - L94</f>
        <v>3.4356434677231E-008</v>
      </c>
      <c r="Q94" s="34" t="n">
        <f aca="false">(M94-O94)</f>
        <v>1528.99636935117</v>
      </c>
      <c r="R94" s="58" t="n">
        <f aca="false">IF(ISNUMBER(J94),B94,L94/(1+$K$5))</f>
        <v>1.051E-005</v>
      </c>
      <c r="S94" s="58" t="n">
        <f aca="false">IF(ISNUMBER(K94),C94,M94*(1+$K$5))</f>
        <v>28524496.4795433</v>
      </c>
      <c r="T94" s="58" t="n">
        <f aca="false">IF(ISNUMBER(J94),N94/(1+$N$6),N94/(1+$O$6))</f>
        <v>1.051E-005</v>
      </c>
      <c r="U94" s="58" t="n">
        <f aca="false">IF(ISNUMBER(K94),O94*(1+$N$6),O94*(1+$O$6))</f>
        <v>28524496.4795433</v>
      </c>
      <c r="AMH94" s="2"/>
    </row>
    <row r="95" customFormat="false" ht="17" hidden="false" customHeight="true" outlineLevel="0" collapsed="false">
      <c r="A95" s="53" t="s">
        <v>125</v>
      </c>
      <c r="B95" s="54" t="n">
        <v>1.2814E-005</v>
      </c>
      <c r="C95" s="55" t="n">
        <f aca="false">$B$2 / B95/1000000</f>
        <v>23395696.7379429</v>
      </c>
      <c r="D95" s="56" t="n">
        <f aca="false">IF(($D$14 - B95)/B95&lt;0,"",($D$14 - B95)/B95)</f>
        <v>544.61105041361</v>
      </c>
      <c r="E95" s="56" t="n">
        <f aca="false">IF((C95 - $E$14)/$E$14&lt;0,"",(C95 - $E$14)/$E$14)</f>
        <v>56.3978215224364</v>
      </c>
      <c r="F95" s="20" t="n">
        <f aca="false">($B$3- B95)/B95</f>
        <v>145.168253472764</v>
      </c>
      <c r="G95" s="20" t="n">
        <f aca="false">$B$6*LN(  (F95+1+$B$9) / (1+$B$9)  )</f>
        <v>20.4711365348494</v>
      </c>
      <c r="H95" s="20" t="n">
        <f aca="false">(3.085678E+016)*G95/$B$2/31557600</f>
        <v>66.767926455207</v>
      </c>
      <c r="I95" s="57" t="n">
        <f aca="false">IF(ISNUMBER(K95),$O$3/G95,"")</f>
        <v>0.412276275386846</v>
      </c>
      <c r="J95" s="57" t="n">
        <f aca="false">IF(ISNUMBER(K95),$B$2/K95/1000000,"")</f>
        <v>0.00010004658640001</v>
      </c>
      <c r="K95" s="57" t="n">
        <f aca="false">IF($O$3&lt;G95 , C95*(  (1+$B$9/(F95+1))*EXP(-$O$3/$B$6)  -  $B$9/(F95+1)  ) , "")</f>
        <v>2996528.60519757</v>
      </c>
      <c r="L95" s="34" t="n">
        <f aca="false">B95*(1+$J$5)</f>
        <v>0.0001000465864</v>
      </c>
      <c r="M95" s="34" t="n">
        <f aca="false">C95/(1+$J$5)</f>
        <v>2996528.60519787</v>
      </c>
      <c r="N95" s="34" t="n">
        <f aca="false">B95*(1+$N$6)</f>
        <v>0.000100088474445096</v>
      </c>
      <c r="O95" s="34" t="n">
        <f aca="false">C95/(1+$N$6)</f>
        <v>2995274.52748272</v>
      </c>
      <c r="P95" s="34" t="n">
        <f aca="false">N95 - L95</f>
        <v>4.18880450955302E-008</v>
      </c>
      <c r="Q95" s="34" t="n">
        <f aca="false">(M95-O95)</f>
        <v>1254.07771514589</v>
      </c>
      <c r="R95" s="58" t="n">
        <f aca="false">IF(ISNUMBER(J95),B95,L95/(1+$K$5))</f>
        <v>1.2814E-005</v>
      </c>
      <c r="S95" s="58" t="n">
        <f aca="false">IF(ISNUMBER(K95),C95,M95*(1+$K$5))</f>
        <v>23395696.7379429</v>
      </c>
      <c r="T95" s="58" t="n">
        <f aca="false">IF(ISNUMBER(J95),N95/(1+$N$6),N95/(1+$O$6))</f>
        <v>1.2814E-005</v>
      </c>
      <c r="U95" s="58" t="n">
        <f aca="false">IF(ISNUMBER(K95),O95*(1+$N$6),O95*(1+$O$6))</f>
        <v>23395696.7379429</v>
      </c>
      <c r="AMH95" s="2"/>
    </row>
    <row r="96" customFormat="false" ht="17" hidden="false" customHeight="true" outlineLevel="0" collapsed="false">
      <c r="A96" s="53" t="s">
        <v>126</v>
      </c>
      <c r="B96" s="54" t="n">
        <v>1.808E-005</v>
      </c>
      <c r="C96" s="55" t="n">
        <f aca="false">$B$2 / B96/1000000</f>
        <v>16581441.261062</v>
      </c>
      <c r="D96" s="56" t="n">
        <f aca="false">IF(($D$14 - B96)/B96&lt;0,"",($D$14 - B96)/B96)</f>
        <v>385.695796460177</v>
      </c>
      <c r="E96" s="56" t="n">
        <f aca="false">IF((C96 - $E$14)/$E$14&lt;0,"",(C96 - $E$14)/$E$14)</f>
        <v>39.6800710723728</v>
      </c>
      <c r="F96" s="20" t="n">
        <f aca="false">($B$3- B96)/B96</f>
        <v>102.595132743363</v>
      </c>
      <c r="G96" s="20" t="n">
        <f aca="false">$B$6*LN(  (F96+1+$B$9) / (1+$B$9)  )</f>
        <v>19.0573151725438</v>
      </c>
      <c r="H96" s="20" t="n">
        <f aca="false">(3.085678E+016)*G96/$B$2/31557600</f>
        <v>62.1566572871017</v>
      </c>
      <c r="I96" s="57" t="n">
        <f aca="false">IF(ISNUMBER(K96),$O$3/G96,"")</f>
        <v>0.442862168522176</v>
      </c>
      <c r="J96" s="57" t="n">
        <f aca="false">IF(ISNUMBER(K96),$B$2/K96/1000000,"")</f>
        <v>0.00014116140800002</v>
      </c>
      <c r="K96" s="57" t="n">
        <f aca="false">IF($O$3&lt;G96 , C96*(  (1+$B$9/(F96+1))*EXP(-$O$3/$B$6)  -  $B$9/(F96+1)  ) , "")</f>
        <v>2123756.50149337</v>
      </c>
      <c r="L96" s="34" t="n">
        <f aca="false">B96*(1+$J$5)</f>
        <v>0.000141161408</v>
      </c>
      <c r="M96" s="34" t="n">
        <f aca="false">C96/(1+$J$5)</f>
        <v>2123756.50149367</v>
      </c>
      <c r="N96" s="34" t="n">
        <f aca="false">B96*(1+$N$6)</f>
        <v>0.000141220510220644</v>
      </c>
      <c r="O96" s="34" t="n">
        <f aca="false">C96/(1+$N$6)</f>
        <v>2122867.6877856</v>
      </c>
      <c r="P96" s="34" t="n">
        <f aca="false">N96 - L96</f>
        <v>5.91022206436053E-008</v>
      </c>
      <c r="Q96" s="34" t="n">
        <f aca="false">(M96-O96)</f>
        <v>888.813708068803</v>
      </c>
      <c r="R96" s="58" t="n">
        <f aca="false">IF(ISNUMBER(J96),B96,L96/(1+$K$5))</f>
        <v>1.808E-005</v>
      </c>
      <c r="S96" s="58" t="n">
        <f aca="false">IF(ISNUMBER(K96),C96,M96*(1+$K$5))</f>
        <v>16581441.261062</v>
      </c>
      <c r="T96" s="58" t="n">
        <f aca="false">IF(ISNUMBER(J96),N96/(1+$N$6),N96/(1+$O$6))</f>
        <v>1.808E-005</v>
      </c>
      <c r="U96" s="58" t="n">
        <f aca="false">IF(ISNUMBER(K96),O96*(1+$N$6),O96*(1+$O$6))</f>
        <v>16581441.261062</v>
      </c>
      <c r="AMH96" s="2"/>
    </row>
    <row r="97" customFormat="false" ht="17" hidden="false" customHeight="true" outlineLevel="0" collapsed="false">
      <c r="A97" s="53" t="s">
        <v>127</v>
      </c>
      <c r="B97" s="54" t="n">
        <v>8.8356E-005</v>
      </c>
      <c r="C97" s="55" t="n">
        <f aca="false">$B$2 / B97/1000000</f>
        <v>3393006.22481778</v>
      </c>
      <c r="D97" s="56" t="n">
        <f aca="false">IF(($D$14 - B97)/B97&lt;0,"",($D$14 - B97)/B97)</f>
        <v>78.1282991534248</v>
      </c>
      <c r="E97" s="56" t="n">
        <f aca="false">IF((C97 - $E$14)/$E$14&lt;0,"",(C97 - $E$14)/$E$14)</f>
        <v>7.32423021626714</v>
      </c>
      <c r="F97" s="20" t="n">
        <f aca="false">($B$3- B97)/B97</f>
        <v>20.1983340124044</v>
      </c>
      <c r="G97" s="20" t="n">
        <f aca="false">$B$6*LN(  (F97+1+$B$9) / (1+$B$9)  )</f>
        <v>12.5416843983177</v>
      </c>
      <c r="H97" s="20" t="n">
        <f aca="false">(3.085678E+016)*G97/$B$2/31557600</f>
        <v>40.9055090862082</v>
      </c>
      <c r="I97" s="57" t="n">
        <f aca="false">IF(ISNUMBER(K97),$O$3/G97,"")</f>
        <v>0.67293703584627</v>
      </c>
      <c r="J97" s="57" t="n">
        <f aca="false">IF(ISNUMBER(K97),$B$2/K97/1000000,"")</f>
        <v>0.000689848305600468</v>
      </c>
      <c r="K97" s="57" t="n">
        <f aca="false">IF($O$3&lt;G97 , C97*(  (1+$B$9/(F97+1))*EXP(-$O$3/$B$6)  -  $B$9/(F97+1)  ) , "")</f>
        <v>434577.363698894</v>
      </c>
      <c r="L97" s="34" t="n">
        <f aca="false">B97*(1+$J$5)</f>
        <v>0.0006898483056</v>
      </c>
      <c r="M97" s="34" t="n">
        <f aca="false">C97/(1+$J$5)</f>
        <v>434577.363699188</v>
      </c>
      <c r="N97" s="34" t="n">
        <f aca="false">B97*(1+$N$6)</f>
        <v>0.000690137135014114</v>
      </c>
      <c r="O97" s="34" t="n">
        <f aca="false">C97/(1+$N$6)</f>
        <v>434395.488650048</v>
      </c>
      <c r="P97" s="34" t="n">
        <f aca="false">N97 - L97</f>
        <v>2.88829414114302E-007</v>
      </c>
      <c r="Q97" s="34" t="n">
        <f aca="false">(M97-O97)</f>
        <v>181.87504914077</v>
      </c>
      <c r="R97" s="58" t="n">
        <f aca="false">IF(ISNUMBER(J97),B97,L97/(1+$K$5))</f>
        <v>8.8356E-005</v>
      </c>
      <c r="S97" s="58" t="n">
        <f aca="false">IF(ISNUMBER(K97),C97,M97*(1+$K$5))</f>
        <v>3393006.22481778</v>
      </c>
      <c r="T97" s="58" t="n">
        <f aca="false">IF(ISNUMBER(J97),N97/(1+$N$6),N97/(1+$O$6))</f>
        <v>8.8356E-005</v>
      </c>
      <c r="U97" s="58" t="n">
        <f aca="false">IF(ISNUMBER(K97),O97*(1+$N$6),O97*(1+$O$6))</f>
        <v>3393006.22481778</v>
      </c>
      <c r="AMH97" s="2"/>
    </row>
    <row r="98" customFormat="false" ht="17" hidden="false" customHeight="true" outlineLevel="0" collapsed="false">
      <c r="A98" s="53"/>
      <c r="B98" s="54" t="n">
        <v>0.0001</v>
      </c>
      <c r="C98" s="55" t="n">
        <f aca="false">$B$2 / B98/1000000</f>
        <v>2997924.58</v>
      </c>
      <c r="D98" s="56" t="n">
        <f aca="false">IF(($D$14 - B98)/B98&lt;0,"",($D$14 - B98)/B98)</f>
        <v>68.9146</v>
      </c>
      <c r="E98" s="56" t="n">
        <f aca="false">IF((C98 - $E$14)/$E$14&lt;0,"",(C98 - $E$14)/$E$14)</f>
        <v>6.354956849885</v>
      </c>
      <c r="F98" s="20" t="n">
        <f aca="false">($B$3- B98)/B98</f>
        <v>17.73</v>
      </c>
      <c r="G98" s="20" t="n">
        <f aca="false">$B$6*LN(  (F98+1+$B$9) / (1+$B$9)  )</f>
        <v>12.0332853509414</v>
      </c>
      <c r="H98" s="20" t="n">
        <f aca="false">(3.085678E+016)*G98/$B$2/31557600</f>
        <v>39.2473329440419</v>
      </c>
      <c r="I98" s="57" t="n">
        <f aca="false">IF(ISNUMBER(K98),$O$3/G98,"")</f>
        <v>0.701368219682668</v>
      </c>
      <c r="J98" s="57" t="n">
        <f aca="false">IF(ISNUMBER(K98),$B$2/K98/1000000,"")</f>
        <v>0.000780760000000599</v>
      </c>
      <c r="K98" s="57" t="n">
        <f aca="false">IF($O$3&lt;G98 , C98*(  (1+$B$9/(F98+1))*EXP(-$O$3/$B$6)  -  $B$9/(F98+1)  ) , "")</f>
        <v>383975.17546976</v>
      </c>
      <c r="L98" s="34" t="n">
        <f aca="false">B98*(1+$J$5)</f>
        <v>0.00078076</v>
      </c>
      <c r="M98" s="34" t="n">
        <f aca="false">C98/(1+$J$5)</f>
        <v>383975.175470055</v>
      </c>
      <c r="N98" s="34" t="n">
        <f aca="false">B98*(1+$N$6)</f>
        <v>0.000781086892813294</v>
      </c>
      <c r="O98" s="34" t="n">
        <f aca="false">C98/(1+$N$6)</f>
        <v>383814.477951636</v>
      </c>
      <c r="P98" s="34" t="n">
        <f aca="false">N98 - L98</f>
        <v>3.26892813294253E-007</v>
      </c>
      <c r="Q98" s="34" t="n">
        <f aca="false">(M98-O98)</f>
        <v>160.697518418834</v>
      </c>
      <c r="R98" s="58" t="n">
        <f aca="false">IF(ISNUMBER(J98),B98,L98/(1+$K$5))</f>
        <v>0.0001</v>
      </c>
      <c r="S98" s="58" t="n">
        <f aca="false">IF(ISNUMBER(K98),C98,M98*(1+$K$5))</f>
        <v>2997924.58</v>
      </c>
      <c r="T98" s="58" t="n">
        <f aca="false">IF(ISNUMBER(J98),N98/(1+$N$6),N98/(1+$O$6))</f>
        <v>0.0001</v>
      </c>
      <c r="U98" s="58" t="n">
        <f aca="false">IF(ISNUMBER(K98),O98*(1+$N$6),O98*(1+$O$6))</f>
        <v>2997924.58</v>
      </c>
      <c r="AMH98" s="2"/>
    </row>
    <row r="99" customFormat="false" ht="17" hidden="false" customHeight="true" outlineLevel="0" collapsed="false">
      <c r="A99" s="53" t="s">
        <v>111</v>
      </c>
      <c r="B99" s="54" t="n">
        <v>0.00012189757</v>
      </c>
      <c r="C99" s="55" t="n">
        <f aca="false">$B$2 / B99/1000000</f>
        <v>2459380.10085025</v>
      </c>
      <c r="D99" s="56" t="n">
        <f aca="false">IF(($D$14 - B99)/B99&lt;0,"",($D$14 - B99)/B99)</f>
        <v>56.3552040454949</v>
      </c>
      <c r="E99" s="56" t="n">
        <f aca="false">IF((C99 - $E$14)/$E$14&lt;0,"",(C99 - $E$14)/$E$14)</f>
        <v>5.03371900677347</v>
      </c>
      <c r="F99" s="20" t="n">
        <f aca="false">($B$3- B99)/B99</f>
        <v>14.3653596211967</v>
      </c>
      <c r="G99" s="20" t="n">
        <f aca="false">$B$6*LN(  (F99+1+$B$9) / (1+$B$9)  )</f>
        <v>11.2201048139978</v>
      </c>
      <c r="H99" s="20" t="n">
        <f aca="false">(3.085678E+016)*G99/$B$2/31557600</f>
        <v>36.5950924007274</v>
      </c>
      <c r="I99" s="57" t="n">
        <f aca="false">IF(ISNUMBER(K99),$O$3/G99,"")</f>
        <v>0.752200096472729</v>
      </c>
      <c r="J99" s="57" t="n">
        <f aca="false">IF(ISNUMBER(K99),$B$2/K99/1000000,"")</f>
        <v>0.00095172746753289</v>
      </c>
      <c r="K99" s="57" t="n">
        <f aca="false">IF($O$3&lt;G99 , C99*(  (1+$B$9/(F99+1))*EXP(-$O$3/$B$6)  -  $B$9/(F99+1)  ) , "")</f>
        <v>314998.219791991</v>
      </c>
      <c r="L99" s="34" t="n">
        <f aca="false">B99*(1+$J$5)</f>
        <v>0.000951727467532</v>
      </c>
      <c r="M99" s="34" t="n">
        <f aca="false">C99/(1+$J$5)</f>
        <v>314998.219792285</v>
      </c>
      <c r="N99" s="34" t="n">
        <f aca="false">B99*(1+$N$6)</f>
        <v>0.00095212594192791</v>
      </c>
      <c r="O99" s="34" t="n">
        <f aca="false">C99/(1+$N$6)</f>
        <v>314866.389831755</v>
      </c>
      <c r="P99" s="34" t="n">
        <f aca="false">N99 - L99</f>
        <v>3.98474395910337E-007</v>
      </c>
      <c r="Q99" s="34" t="n">
        <f aca="false">(M99-O99)</f>
        <v>131.829960530624</v>
      </c>
      <c r="R99" s="58" t="n">
        <f aca="false">IF(ISNUMBER(J99),B99,L99/(1+$K$5))</f>
        <v>0.00012189757</v>
      </c>
      <c r="S99" s="58" t="n">
        <f aca="false">IF(ISNUMBER(K99),C99,M99*(1+$K$5))</f>
        <v>2459380.10085025</v>
      </c>
      <c r="T99" s="58" t="n">
        <f aca="false">IF(ISNUMBER(J99),N99/(1+$N$6),N99/(1+$O$6))</f>
        <v>0.00012189757</v>
      </c>
      <c r="U99" s="58" t="n">
        <f aca="false">IF(ISNUMBER(K99),O99*(1+$N$6),O99*(1+$O$6))</f>
        <v>2459380.10085025</v>
      </c>
      <c r="AMH99" s="2"/>
    </row>
    <row r="100" customFormat="false" ht="17" hidden="false" customHeight="true" outlineLevel="0" collapsed="false">
      <c r="A100" s="53" t="s">
        <v>128</v>
      </c>
      <c r="B100" s="54" t="n">
        <v>0.00015774093</v>
      </c>
      <c r="C100" s="55" t="n">
        <f aca="false">$B$2 / B100/1000000</f>
        <v>1900536.89933234</v>
      </c>
      <c r="D100" s="56" t="n">
        <f aca="false">IF(($D$14 - B100)/B100&lt;0,"",($D$14 - B100)/B100)</f>
        <v>43.3224215807527</v>
      </c>
      <c r="E100" s="56" t="n">
        <f aca="false">IF((C100 - $E$14)/$E$14&lt;0,"",(C100 - $E$14)/$E$14)</f>
        <v>3.66268130274431</v>
      </c>
      <c r="F100" s="20" t="n">
        <f aca="false">($B$3- B100)/B100</f>
        <v>10.8738998178849</v>
      </c>
      <c r="G100" s="20" t="n">
        <f aca="false">$B$6*LN(  (F100+1+$B$9) / (1+$B$9)  )</f>
        <v>10.161496980564</v>
      </c>
      <c r="H100" s="20" t="n">
        <f aca="false">(3.085678E+016)*G100/$B$2/31557600</f>
        <v>33.142374968684</v>
      </c>
      <c r="I100" s="57" t="n">
        <f aca="false">IF(ISNUMBER(K100),$O$3/G100,"")</f>
        <v>0.830563049879965</v>
      </c>
      <c r="J100" s="57" t="n">
        <f aca="false">IF(ISNUMBER(K100),$B$2/K100/1000000,"")</f>
        <v>0.00123157808506949</v>
      </c>
      <c r="K100" s="57" t="n">
        <f aca="false">IF($O$3&lt;G100 , C100*(  (1+$B$9/(F100+1))*EXP(-$O$3/$B$6)  -  $B$9/(F100+1)  ) , "")</f>
        <v>243421.397014453</v>
      </c>
      <c r="L100" s="34" t="n">
        <f aca="false">B100*(1+$J$5)</f>
        <v>0.001231578085068</v>
      </c>
      <c r="M100" s="34" t="n">
        <f aca="false">C100/(1+$J$5)</f>
        <v>243421.397014747</v>
      </c>
      <c r="N100" s="34" t="n">
        <f aca="false">B100*(1+$N$6)</f>
        <v>0.00123209372883179</v>
      </c>
      <c r="O100" s="34" t="n">
        <f aca="false">C100/(1+$N$6)</f>
        <v>243319.522682943</v>
      </c>
      <c r="P100" s="34" t="n">
        <f aca="false">N100 - L100</f>
        <v>5.15643763793552E-007</v>
      </c>
      <c r="Q100" s="34" t="n">
        <f aca="false">(M100-O100)</f>
        <v>101.874331803934</v>
      </c>
      <c r="R100" s="58" t="n">
        <f aca="false">IF(ISNUMBER(J100),B100,L100/(1+$K$5))</f>
        <v>0.00015774093</v>
      </c>
      <c r="S100" s="58" t="n">
        <f aca="false">IF(ISNUMBER(K100),C100,M100*(1+$K$5))</f>
        <v>1900536.89933234</v>
      </c>
      <c r="T100" s="58" t="n">
        <f aca="false">IF(ISNUMBER(J100),N100/(1+$N$6),N100/(1+$O$6))</f>
        <v>0.00015774093</v>
      </c>
      <c r="U100" s="58" t="n">
        <f aca="false">IF(ISNUMBER(K100),O100*(1+$N$6),O100*(1+$O$6))</f>
        <v>1900536.89933234</v>
      </c>
      <c r="AMH100" s="2"/>
    </row>
    <row r="101" customFormat="false" ht="17" hidden="false" customHeight="true" outlineLevel="0" collapsed="false">
      <c r="A101" s="53" t="s">
        <v>129</v>
      </c>
      <c r="B101" s="54" t="n">
        <v>0.000236613283678</v>
      </c>
      <c r="C101" s="55" t="n">
        <f aca="false">$B$2 / B101/1000000</f>
        <v>1267014.48599977</v>
      </c>
      <c r="D101" s="56" t="n">
        <f aca="false">IF(($D$14 - B101)/B101&lt;0,"",($D$14 - B101)/B101)</f>
        <v>28.5480451956132</v>
      </c>
      <c r="E101" s="56" t="n">
        <f aca="false">IF((C101 - $E$14)/$E$14&lt;0,"",(C101 - $E$14)/$E$14)</f>
        <v>2.10842938974387</v>
      </c>
      <c r="F101" s="20" t="n">
        <f aca="false">($B$3- B101)/B101</f>
        <v>6.91587002591499</v>
      </c>
      <c r="G101" s="20" t="n">
        <f aca="false">$B$6*LN(  (F101+1+$B$9) / (1+$B$9)  )</f>
        <v>8.49632198899014</v>
      </c>
      <c r="H101" s="20" t="n">
        <f aca="false">(3.085678E+016)*G101/$B$2/31557600</f>
        <v>27.7112997969082</v>
      </c>
      <c r="I101" s="57" t="n">
        <f aca="false">IF(ISNUMBER(K101),$O$3/G101,"")</f>
        <v>0.993343229512707</v>
      </c>
      <c r="J101" s="57" t="n">
        <f aca="false">IF(ISNUMBER(K101),$B$2/K101/1000000,"")</f>
        <v>0.00184738187364771</v>
      </c>
      <c r="K101" s="57" t="n">
        <f aca="false">IF($O$3&lt;G101 , C101*(  (1+$B$9/(F101+1))*EXP(-$O$3/$B$6)  -  $B$9/(F101+1)  ) , "")</f>
        <v>162279.635995373</v>
      </c>
      <c r="L101" s="34" t="n">
        <f aca="false">B101*(1+$J$5)</f>
        <v>0.00184738187364435</v>
      </c>
      <c r="M101" s="34" t="n">
        <f aca="false">C101/(1+$J$5)</f>
        <v>162279.635995668</v>
      </c>
      <c r="N101" s="34" t="n">
        <f aca="false">B101*(1+$N$6)</f>
        <v>0.001848155345464</v>
      </c>
      <c r="O101" s="34" t="n">
        <f aca="false">C101/(1+$N$6)</f>
        <v>162211.720316581</v>
      </c>
      <c r="P101" s="34" t="n">
        <f aca="false">N101 - L101</f>
        <v>7.73471819642954E-007</v>
      </c>
      <c r="Q101" s="34" t="n">
        <f aca="false">(M101-O101)</f>
        <v>67.9156790864945</v>
      </c>
      <c r="R101" s="58" t="n">
        <f aca="false">IF(ISNUMBER(J101),B101,L101/(1+$K$5))</f>
        <v>0.000236613283678</v>
      </c>
      <c r="S101" s="58" t="n">
        <f aca="false">IF(ISNUMBER(K101),C101,M101*(1+$K$5))</f>
        <v>1267014.48599977</v>
      </c>
      <c r="T101" s="58" t="n">
        <f aca="false">IF(ISNUMBER(J101),N101/(1+$N$6),N101/(1+$O$6))</f>
        <v>0.000236613283678</v>
      </c>
      <c r="U101" s="58" t="n">
        <f aca="false">IF(ISNUMBER(K101),O101*(1+$N$6),O101*(1+$O$6))</f>
        <v>1267014.48599977</v>
      </c>
      <c r="AMH101" s="2"/>
    </row>
    <row r="102" customFormat="false" ht="17" hidden="false" customHeight="true" outlineLevel="0" collapsed="false">
      <c r="A102" s="53" t="s">
        <v>130</v>
      </c>
      <c r="B102" s="54" t="n">
        <v>0.000260239795112</v>
      </c>
      <c r="C102" s="55" t="n">
        <f aca="false">$B$2 / B102/1000000</f>
        <v>1151985.45199814</v>
      </c>
      <c r="D102" s="56" t="n">
        <f aca="false">IF(($D$14 - B102)/B102&lt;0,"",($D$14 - B102)/B102)</f>
        <v>25.8654530602865</v>
      </c>
      <c r="E102" s="56" t="n">
        <f aca="false">IF((C102 - $E$14)/$E$14&lt;0,"",(C102 - $E$14)/$E$14)</f>
        <v>1.82622296360156</v>
      </c>
      <c r="F102" s="20" t="n">
        <f aca="false">($B$3- B102)/B102</f>
        <v>6.19720824862282</v>
      </c>
      <c r="G102" s="20" t="n">
        <f aca="false">$B$6*LN(  (F102+1+$B$9) / (1+$B$9)  )</f>
        <v>8.10545668546254</v>
      </c>
      <c r="H102" s="20" t="n">
        <f aca="false">(3.085678E+016)*G102/$B$2/31557600</f>
        <v>26.4364675082663</v>
      </c>
      <c r="I102" s="57" t="str">
        <f aca="false">IF(ISNUMBER(K102),$O$3/G102,"")</f>
        <v/>
      </c>
      <c r="J102" s="57" t="str">
        <f aca="false">IF(ISNUMBER(K102),$B$2/K102/1000000,"")</f>
        <v/>
      </c>
      <c r="K102" s="57" t="str">
        <f aca="false">IF($O$3&lt;G102 , C102*(  (1+$B$9/(F102+1))*EXP(-$O$3/$B$6)  -  $B$9/(F102+1)  ) , "")</f>
        <v/>
      </c>
      <c r="L102" s="34" t="n">
        <f aca="false">B102*(1+$J$5)</f>
        <v>0.00203184822431645</v>
      </c>
      <c r="M102" s="34" t="n">
        <f aca="false">C102/(1+$J$5)</f>
        <v>147546.679132914</v>
      </c>
      <c r="N102" s="34" t="n">
        <f aca="false">B102*(1+$N$6)</f>
        <v>0.002032698929504</v>
      </c>
      <c r="O102" s="34" t="n">
        <f aca="false">C102/(1+$N$6)</f>
        <v>147484.929346203</v>
      </c>
      <c r="P102" s="34" t="n">
        <f aca="false">N102 - L102</f>
        <v>8.50705187553039E-007</v>
      </c>
      <c r="Q102" s="34" t="n">
        <f aca="false">(M102-O102)</f>
        <v>61.7497867110069</v>
      </c>
      <c r="R102" s="58" t="n">
        <f aca="false">IF(ISNUMBER(J102),B102,L102/(1+$K$5))</f>
        <v>0.0158638581961731</v>
      </c>
      <c r="S102" s="58" t="n">
        <f aca="false">IF(ISNUMBER(K102),C102,M102*(1+$K$5))</f>
        <v>18897.8276465129</v>
      </c>
      <c r="T102" s="58" t="n">
        <f aca="false">IF(ISNUMBER(J102),N102/(1+$N$6),N102/(1+$O$6))</f>
        <v>0.0158771449087119</v>
      </c>
      <c r="U102" s="58" t="n">
        <f aca="false">IF(ISNUMBER(K102),O102*(1+$N$6),O102*(1+$O$6))</f>
        <v>18882.0130901181</v>
      </c>
      <c r="AMH102" s="2"/>
    </row>
    <row r="103" s="60" customFormat="true" ht="17" hidden="false" customHeight="true" outlineLevel="0" collapsed="false">
      <c r="A103" s="67" t="s">
        <v>131</v>
      </c>
      <c r="B103" s="46" t="n">
        <v>0.000288684802875</v>
      </c>
      <c r="C103" s="47" t="n">
        <f aca="false">$B$2 / B103/1000000</f>
        <v>1038476.757399</v>
      </c>
      <c r="D103" s="48" t="n">
        <f aca="false">IF(($D$14 - B103)/B103&lt;0,"",($D$14 - B103)/B103)</f>
        <v>23.2183167606065</v>
      </c>
      <c r="E103" s="48" t="n">
        <f aca="false">IF((C103 - $E$14)/$E$14&lt;0,"",(C103 - $E$14)/$E$14)</f>
        <v>1.54774646141303</v>
      </c>
      <c r="F103" s="49" t="n">
        <f aca="false">($B$3- B103)/B103</f>
        <v>5.48804502816522</v>
      </c>
      <c r="G103" s="49" t="n">
        <f aca="false">$B$6*LN(  (F103+1+$B$9) / (1+$B$9)  )</f>
        <v>7.67945591238077</v>
      </c>
      <c r="H103" s="49" t="n">
        <f aca="false">(3.085678E+016)*G103/$B$2/31557600</f>
        <v>25.04703862929</v>
      </c>
      <c r="I103" s="50" t="str">
        <f aca="false">IF(ISNUMBER(K103),$O$3/G103,"")</f>
        <v/>
      </c>
      <c r="J103" s="50" t="str">
        <f aca="false">IF(ISNUMBER(K103),$B$2/K103/1000000,"")</f>
        <v/>
      </c>
      <c r="K103" s="50" t="str">
        <f aca="false">IF($O$3&lt;G103 , C103*(  (1+$B$9/(F103+1))*EXP(-$O$3/$B$6)  -  $B$9/(F103+1)  ) , "")</f>
        <v/>
      </c>
      <c r="L103" s="51" t="n">
        <f aca="false">B103*(1+$J$5)</f>
        <v>0.00225393546692685</v>
      </c>
      <c r="M103" s="51" t="n">
        <f aca="false">C103/(1+$J$5)</f>
        <v>133008.447845561</v>
      </c>
      <c r="N103" s="51" t="n">
        <f aca="false">B103*(1+$N$6)</f>
        <v>0.00225487915680052</v>
      </c>
      <c r="O103" s="51" t="n">
        <f aca="false">C103/(1+$N$6)</f>
        <v>132952.782456591</v>
      </c>
      <c r="P103" s="51" t="n">
        <f aca="false">N103 - L103</f>
        <v>9.43689873670987E-007</v>
      </c>
      <c r="Q103" s="51" t="n">
        <f aca="false">(M103-O103)</f>
        <v>55.665388970403</v>
      </c>
      <c r="R103" s="52" t="n">
        <f aca="false">IF(ISNUMBER(J103),B103,L103/(1+$K$5))</f>
        <v>0.0175978265515781</v>
      </c>
      <c r="S103" s="52" t="n">
        <f aca="false">IF(ISNUMBER(K103),C103,M103*(1+$K$5))</f>
        <v>17035.7661567653</v>
      </c>
      <c r="T103" s="52" t="n">
        <f aca="false">IF(ISNUMBER(J103),N103/(1+$N$6),N103/(1+$O$6))</f>
        <v>0.0176125655425478</v>
      </c>
      <c r="U103" s="52" t="n">
        <f aca="false">IF(ISNUMBER(K103),O103*(1+$N$6),O103*(1+$O$6))</f>
        <v>17021.5098575941</v>
      </c>
      <c r="AMH103" s="68"/>
      <c r="AMI103" s="2"/>
      <c r="AMJ103" s="2"/>
    </row>
    <row r="104" customFormat="false" ht="17" hidden="false" customHeight="true" outlineLevel="0" collapsed="false">
      <c r="A104" s="53" t="s">
        <v>132</v>
      </c>
      <c r="B104" s="54" t="n">
        <v>0.000289120334585</v>
      </c>
      <c r="C104" s="55" t="n">
        <f aca="false">$B$2 / B104/1000000</f>
        <v>1036912.39300175</v>
      </c>
      <c r="D104" s="56" t="n">
        <f aca="false">IF(($D$14 - B104)/B104&lt;0,"",($D$14 - B104)/B104)</f>
        <v>23.1818342180444</v>
      </c>
      <c r="E104" s="56" t="n">
        <f aca="false">IF((C104 - $E$14)/$E$14&lt;0,"",(C104 - $E$14)/$E$14)</f>
        <v>1.54390852875922</v>
      </c>
      <c r="F104" s="20" t="n">
        <f aca="false">($B$3- B104)/B104</f>
        <v>5.47827141832996</v>
      </c>
      <c r="G104" s="20" t="n">
        <f aca="false">$B$6*LN(  (F104+1+$B$9) / (1+$B$9)  )</f>
        <v>7.6732648340026</v>
      </c>
      <c r="H104" s="20" t="n">
        <f aca="false">(3.085678E+016)*G104/$B$2/31557600</f>
        <v>25.0268460295715</v>
      </c>
      <c r="I104" s="57" t="str">
        <f aca="false">IF(ISNUMBER(K104),$O$3/G104,"")</f>
        <v/>
      </c>
      <c r="J104" s="57" t="str">
        <f aca="false">IF(ISNUMBER(K104),$B$2/K104/1000000,"")</f>
        <v/>
      </c>
      <c r="K104" s="57" t="str">
        <f aca="false">IF($O$3&lt;G104 , C104*(  (1+$B$9/(F104+1))*EXP(-$O$3/$B$6)  -  $B$9/(F104+1)  ) , "")</f>
        <v/>
      </c>
      <c r="L104" s="34" t="n">
        <f aca="false">B104*(1+$J$5)</f>
        <v>0.00225733592430585</v>
      </c>
      <c r="M104" s="34" t="n">
        <f aca="false">C104/(1+$J$5)</f>
        <v>132808.083534217</v>
      </c>
      <c r="N104" s="34" t="n">
        <f aca="false">B104*(1+$N$6)</f>
        <v>0.00225828103790138</v>
      </c>
      <c r="O104" s="34" t="n">
        <f aca="false">C104/(1+$N$6)</f>
        <v>132752.50199975</v>
      </c>
      <c r="P104" s="34" t="n">
        <f aca="false">N104 - L104</f>
        <v>9.45113595530577E-007</v>
      </c>
      <c r="Q104" s="34" t="n">
        <f aca="false">(M104-O104)</f>
        <v>55.5815344671137</v>
      </c>
      <c r="R104" s="58" t="n">
        <f aca="false">IF(ISNUMBER(J104),B104,L104/(1+$K$5))</f>
        <v>0.0176243759626103</v>
      </c>
      <c r="S104" s="58" t="n">
        <f aca="false">IF(ISNUMBER(K104),C104,M104*(1+$K$5))</f>
        <v>17010.1034292506</v>
      </c>
      <c r="T104" s="58" t="n">
        <f aca="false">IF(ISNUMBER(J104),N104/(1+$N$6),N104/(1+$O$6))</f>
        <v>0.0176391371899357</v>
      </c>
      <c r="U104" s="58" t="n">
        <f aca="false">IF(ISNUMBER(K104),O104*(1+$N$6),O104*(1+$O$6))</f>
        <v>16995.8686058098</v>
      </c>
      <c r="AMH104" s="2"/>
    </row>
    <row r="105" customFormat="false" ht="17" hidden="false" customHeight="true" outlineLevel="0" collapsed="false">
      <c r="A105" s="53" t="s">
        <v>133</v>
      </c>
      <c r="B105" s="54" t="n">
        <v>0.0003252251633408</v>
      </c>
      <c r="C105" s="55" t="n">
        <f aca="false">$B$2 / B105/1000000</f>
        <v>921799.699999999</v>
      </c>
      <c r="D105" s="56" t="n">
        <f aca="false">IF(($D$14 - B105)/B105&lt;0,"",($D$14 - B105)/B105)</f>
        <v>20.4972910711516</v>
      </c>
      <c r="E105" s="56" t="n">
        <f aca="false">IF((C105 - $E$14)/$E$14&lt;0,"",(C105 - $E$14)/$E$14)</f>
        <v>1.26149685784855</v>
      </c>
      <c r="F105" s="20" t="n">
        <f aca="false">($B$3- B105)/B105</f>
        <v>4.75908696842533</v>
      </c>
      <c r="G105" s="20" t="n">
        <f aca="false">$B$6*LN(  (F105+1+$B$9) / (1+$B$9)  )</f>
        <v>7.19000444862822</v>
      </c>
      <c r="H105" s="20" t="n">
        <f aca="false">(3.085678E+016)*G105/$B$2/31557600</f>
        <v>23.4506612479175</v>
      </c>
      <c r="I105" s="57" t="str">
        <f aca="false">IF(ISNUMBER(K105),$O$3/G105,"")</f>
        <v/>
      </c>
      <c r="J105" s="57" t="str">
        <f aca="false">IF(ISNUMBER(K105),$B$2/K105/1000000,"")</f>
        <v/>
      </c>
      <c r="K105" s="57" t="str">
        <f aca="false">IF($O$3&lt;G105 , C105*(  (1+$B$9/(F105+1))*EXP(-$O$3/$B$6)  -  $B$9/(F105+1)  ) , "")</f>
        <v/>
      </c>
      <c r="L105" s="34" t="n">
        <f aca="false">B105*(1+$J$5)</f>
        <v>0.00253922798529963</v>
      </c>
      <c r="M105" s="34" t="n">
        <f aca="false">C105/(1+$J$5)</f>
        <v>118064.411598955</v>
      </c>
      <c r="N105" s="34" t="n">
        <f aca="false">B105*(1+$N$6)</f>
        <v>0.00254029112298562</v>
      </c>
      <c r="O105" s="34" t="n">
        <f aca="false">C105/(1+$N$6)</f>
        <v>118015.00044123</v>
      </c>
      <c r="P105" s="34" t="n">
        <f aca="false">N105 - L105</f>
        <v>1.06313768598538E-006</v>
      </c>
      <c r="Q105" s="34" t="n">
        <f aca="false">(M105-O105)</f>
        <v>49.411157724724</v>
      </c>
      <c r="R105" s="58" t="n">
        <f aca="false">IF(ISNUMBER(J105),B105,L105/(1+$K$5))</f>
        <v>0.0198252764180254</v>
      </c>
      <c r="S105" s="58" t="n">
        <f aca="false">IF(ISNUMBER(K105),C105,M105*(1+$K$5))</f>
        <v>15121.7290331158</v>
      </c>
      <c r="T105" s="58" t="n">
        <f aca="false">IF(ISNUMBER(J105),N105/(1+$N$6),N105/(1+$O$6))</f>
        <v>0.0198418810009403</v>
      </c>
      <c r="U105" s="58" t="n">
        <f aca="false">IF(ISNUMBER(K105),O105*(1+$N$6),O105*(1+$O$6))</f>
        <v>15109.074486728</v>
      </c>
      <c r="AMH105" s="2"/>
    </row>
    <row r="106" customFormat="false" ht="17" hidden="false" customHeight="true" outlineLevel="0" collapsed="false">
      <c r="A106" s="53" t="s">
        <v>134</v>
      </c>
      <c r="B106" s="54" t="n">
        <v>0.00037041506</v>
      </c>
      <c r="C106" s="55" t="n">
        <f aca="false">$B$2 / B106/1000000</f>
        <v>809341.979778036</v>
      </c>
      <c r="D106" s="56" t="n">
        <f aca="false">IF(($D$14 - B106)/B106&lt;0,"",($D$14 - B106)/B106)</f>
        <v>17.8746645452266</v>
      </c>
      <c r="E106" s="56" t="n">
        <f aca="false">IF((C106 - $E$14)/$E$14&lt;0,"",(C106 - $E$14)/$E$14)</f>
        <v>0.98559876315099</v>
      </c>
      <c r="F106" s="20" t="n">
        <f aca="false">($B$3- B106)/B106</f>
        <v>4.05648987381885</v>
      </c>
      <c r="G106" s="20" t="n">
        <f aca="false">$B$6*LN(  (F106+1+$B$9) / (1+$B$9)  )</f>
        <v>6.65569047814006</v>
      </c>
      <c r="H106" s="20" t="n">
        <f aca="false">(3.085678E+016)*G106/$B$2/31557600</f>
        <v>21.7079619197775</v>
      </c>
      <c r="I106" s="57" t="str">
        <f aca="false">IF(ISNUMBER(K106),$O$3/G106,"")</f>
        <v/>
      </c>
      <c r="J106" s="57" t="str">
        <f aca="false">IF(ISNUMBER(K106),$B$2/K106/1000000,"")</f>
        <v/>
      </c>
      <c r="K106" s="57" t="str">
        <f aca="false">IF($O$3&lt;G106 , C106*(  (1+$B$9/(F106+1))*EXP(-$O$3/$B$6)  -  $B$9/(F106+1)  ) , "")</f>
        <v/>
      </c>
      <c r="L106" s="34" t="n">
        <f aca="false">B106*(1+$J$5)</f>
        <v>0.002892052622456</v>
      </c>
      <c r="M106" s="34" t="n">
        <f aca="false">C106/(1+$J$5)</f>
        <v>103660.789458737</v>
      </c>
      <c r="N106" s="34" t="n">
        <f aca="false">B106*(1+$N$6)</f>
        <v>0.0028932634826665</v>
      </c>
      <c r="O106" s="34" t="n">
        <f aca="false">C106/(1+$N$6)</f>
        <v>103617.406363455</v>
      </c>
      <c r="P106" s="34" t="n">
        <f aca="false">N106 - L106</f>
        <v>1.21086021049937E-006</v>
      </c>
      <c r="Q106" s="34" t="n">
        <f aca="false">(M106-O106)</f>
        <v>43.3830952820281</v>
      </c>
      <c r="R106" s="58" t="n">
        <f aca="false">IF(ISNUMBER(J106),B106,L106/(1+$K$5))</f>
        <v>0.0225799900550875</v>
      </c>
      <c r="S106" s="58" t="n">
        <f aca="false">IF(ISNUMBER(K106),C106,M106*(1+$K$5))</f>
        <v>13276.9083276214</v>
      </c>
      <c r="T106" s="58" t="n">
        <f aca="false">IF(ISNUMBER(J106),N106/(1+$N$6),N106/(1+$O$6))</f>
        <v>0.0225989018376614</v>
      </c>
      <c r="U106" s="58" t="n">
        <f aca="false">IF(ISNUMBER(K106),O106*(1+$N$6),O106*(1+$O$6))</f>
        <v>13265.7976105897</v>
      </c>
      <c r="AMH106" s="2"/>
    </row>
    <row r="107" customFormat="false" ht="17" hidden="false" customHeight="true" outlineLevel="0" collapsed="false">
      <c r="A107" s="53" t="s">
        <v>135</v>
      </c>
      <c r="B107" s="54" t="n">
        <v>0.000371650389635401</v>
      </c>
      <c r="C107" s="55" t="n">
        <f aca="false">$B$2 / B107/1000000</f>
        <v>806651.806</v>
      </c>
      <c r="D107" s="56" t="n">
        <f aca="false">IF(($D$14 - B107)/B107&lt;0,"",($D$14 - B107)/B107)</f>
        <v>17.8119270017685</v>
      </c>
      <c r="E107" s="56" t="n">
        <f aca="false">IF((C107 - $E$14)/$E$14&lt;0,"",(C107 - $E$14)/$E$14)</f>
        <v>0.978998826585492</v>
      </c>
      <c r="F107" s="20" t="n">
        <f aca="false">($B$3- B107)/B107</f>
        <v>4.03968259481031</v>
      </c>
      <c r="G107" s="20" t="n">
        <f aca="false">$B$6*LN(  (F107+1+$B$9) / (1+$B$9)  )</f>
        <v>6.64201731837288</v>
      </c>
      <c r="H107" s="20" t="n">
        <f aca="false">(3.085678E+016)*G107/$B$2/31557600</f>
        <v>21.6633660311129</v>
      </c>
      <c r="I107" s="57" t="str">
        <f aca="false">IF(ISNUMBER(K107),$O$3/G107,"")</f>
        <v/>
      </c>
      <c r="J107" s="57" t="str">
        <f aca="false">IF(ISNUMBER(K107),$B$2/K107/1000000,"")</f>
        <v/>
      </c>
      <c r="K107" s="57" t="str">
        <f aca="false">IF($O$3&lt;G107 , C107*(  (1+$B$9/(F107+1))*EXP(-$O$3/$B$6)  -  $B$9/(F107+1)  ) , "")</f>
        <v/>
      </c>
      <c r="L107" s="34" t="n">
        <f aca="false">B107*(1+$J$5)</f>
        <v>0.00290169758211736</v>
      </c>
      <c r="M107" s="34" t="n">
        <f aca="false">C107/(1+$J$5)</f>
        <v>103316.231108151</v>
      </c>
      <c r="N107" s="34" t="n">
        <f aca="false">B107*(1+$N$6)</f>
        <v>0.00290291248053166</v>
      </c>
      <c r="O107" s="34" t="n">
        <f aca="false">C107/(1+$N$6)</f>
        <v>103272.992214045</v>
      </c>
      <c r="P107" s="34" t="n">
        <f aca="false">N107 - L107</f>
        <v>1.21489841429807E-006</v>
      </c>
      <c r="Q107" s="34" t="n">
        <f aca="false">(M107-O107)</f>
        <v>43.2388941059471</v>
      </c>
      <c r="R107" s="58" t="n">
        <f aca="false">IF(ISNUMBER(J107),B107,L107/(1+$K$5))</f>
        <v>0.0226552940421395</v>
      </c>
      <c r="S107" s="58" t="n">
        <f aca="false">IF(ISNUMBER(K107),C107,M107*(1+$K$5))</f>
        <v>13232.7771796904</v>
      </c>
      <c r="T107" s="58" t="n">
        <f aca="false">IF(ISNUMBER(J107),N107/(1+$N$6),N107/(1+$O$6))</f>
        <v>0.022674268895274</v>
      </c>
      <c r="U107" s="58" t="n">
        <f aca="false">IF(ISNUMBER(K107),O107*(1+$N$6),O107*(1+$O$6))</f>
        <v>13221.7033935981</v>
      </c>
      <c r="AMH107" s="2"/>
    </row>
    <row r="108" customFormat="false" ht="17" hidden="false" customHeight="true" outlineLevel="0" collapsed="false">
      <c r="A108" s="53" t="s">
        <v>136</v>
      </c>
      <c r="B108" s="54" t="n">
        <v>0.000433556226953</v>
      </c>
      <c r="C108" s="55" t="n">
        <f aca="false">$B$2 / B108/1000000</f>
        <v>691473.076299511</v>
      </c>
      <c r="D108" s="56" t="n">
        <f aca="false">IF(($D$14 - B108)/B108&lt;0,"",($D$14 - B108)/B108)</f>
        <v>15.1258438130054</v>
      </c>
      <c r="E108" s="56" t="n">
        <f aca="false">IF((C108 - $E$14)/$E$14&lt;0,"",(C108 - $E$14)/$E$14)</f>
        <v>0.696425144571229</v>
      </c>
      <c r="F108" s="20" t="n">
        <f aca="false">($B$3- B108)/B108</f>
        <v>3.32008557036143</v>
      </c>
      <c r="G108" s="20" t="n">
        <f aca="false">$B$6*LN(  (F108+1+$B$9) / (1+$B$9)  )</f>
        <v>6.00929961561699</v>
      </c>
      <c r="H108" s="20" t="n">
        <f aca="false">(3.085678E+016)*G108/$B$2/31557600</f>
        <v>19.5997166107402</v>
      </c>
      <c r="I108" s="57" t="str">
        <f aca="false">IF(ISNUMBER(K108),$O$3/G108,"")</f>
        <v/>
      </c>
      <c r="J108" s="57" t="str">
        <f aca="false">IF(ISNUMBER(K108),$B$2/K108/1000000,"")</f>
        <v/>
      </c>
      <c r="K108" s="57" t="str">
        <f aca="false">IF($O$3&lt;G108 , C108*(  (1+$B$9/(F108+1))*EXP(-$O$3/$B$6)  -  $B$9/(F108+1)  ) , "")</f>
        <v/>
      </c>
      <c r="L108" s="34" t="n">
        <f aca="false">B108*(1+$J$5)</f>
        <v>0.00338503359755824</v>
      </c>
      <c r="M108" s="34" t="n">
        <f aca="false">C108/(1+$J$5)</f>
        <v>88564.1011705916</v>
      </c>
      <c r="N108" s="34" t="n">
        <f aca="false">B108*(1+$N$6)</f>
        <v>0.00338645086170574</v>
      </c>
      <c r="O108" s="34" t="n">
        <f aca="false">C108/(1+$N$6)</f>
        <v>88527.0361929881</v>
      </c>
      <c r="P108" s="34" t="n">
        <f aca="false">N108 - L108</f>
        <v>1.41726414749866E-006</v>
      </c>
      <c r="Q108" s="34" t="n">
        <f aca="false">(M108-O108)</f>
        <v>37.0649776035134</v>
      </c>
      <c r="R108" s="58" t="n">
        <f aca="false">IF(ISNUMBER(J108),B108,L108/(1+$K$5))</f>
        <v>0.0264289883162957</v>
      </c>
      <c r="S108" s="58" t="n">
        <f aca="false">IF(ISNUMBER(K108),C108,M108*(1+$K$5))</f>
        <v>11343.3194798135</v>
      </c>
      <c r="T108" s="58" t="n">
        <f aca="false">IF(ISNUMBER(J108),N108/(1+$N$6),N108/(1+$O$6))</f>
        <v>0.0264511238123464</v>
      </c>
      <c r="U108" s="58" t="n">
        <f aca="false">IF(ISNUMBER(K108),O108*(1+$N$6),O108*(1+$O$6))</f>
        <v>11333.8268773317</v>
      </c>
      <c r="AMH108" s="2"/>
    </row>
    <row r="109" customFormat="false" ht="17" hidden="false" customHeight="true" outlineLevel="0" collapsed="false">
      <c r="A109" s="53" t="s">
        <v>137</v>
      </c>
      <c r="B109" s="54" t="n">
        <v>0.000520231236281</v>
      </c>
      <c r="C109" s="55" t="n">
        <f aca="false">$B$2 / B109/1000000</f>
        <v>576267.700000368</v>
      </c>
      <c r="D109" s="56" t="n">
        <f aca="false">IF(($D$14 - B109)/B109&lt;0,"",($D$14 - B109)/B109)</f>
        <v>12.4391391989073</v>
      </c>
      <c r="E109" s="56" t="n">
        <f aca="false">IF((C109 - $E$14)/$E$14&lt;0,"",(C109 - $E$14)/$E$14)</f>
        <v>0.413786089136766</v>
      </c>
      <c r="F109" s="20" t="n">
        <f aca="false">($B$3- B109)/B109</f>
        <v>2.60032206714383</v>
      </c>
      <c r="G109" s="20" t="n">
        <f aca="false">$B$6*LN(  (F109+1+$B$9) / (1+$B$9)  )</f>
        <v>5.26083733188582</v>
      </c>
      <c r="H109" s="20" t="n">
        <f aca="false">(3.085678E+016)*G109/$B$2/31557600</f>
        <v>17.1585588064539</v>
      </c>
      <c r="I109" s="57" t="str">
        <f aca="false">IF(ISNUMBER(K109),$O$3/G109,"")</f>
        <v/>
      </c>
      <c r="J109" s="57" t="str">
        <f aca="false">IF(ISNUMBER(K109),$B$2/K109/1000000,"")</f>
        <v/>
      </c>
      <c r="K109" s="57" t="str">
        <f aca="false">IF($O$3&lt;G109 , C109*(  (1+$B$9/(F109+1))*EXP(-$O$3/$B$6)  -  $B$9/(F109+1)  ) , "")</f>
        <v/>
      </c>
      <c r="L109" s="34" t="n">
        <f aca="false">B109*(1+$J$5)</f>
        <v>0.00406175740038754</v>
      </c>
      <c r="M109" s="34" t="n">
        <f aca="false">C109/(1+$J$5)</f>
        <v>73808.5583278304</v>
      </c>
      <c r="N109" s="34" t="n">
        <f aca="false">B109*(1+$N$6)</f>
        <v>0.00406345799891145</v>
      </c>
      <c r="O109" s="34" t="n">
        <f aca="false">C109/(1+$N$6)</f>
        <v>73777.6686950648</v>
      </c>
      <c r="P109" s="34" t="n">
        <f aca="false">N109 - L109</f>
        <v>1.7005985239139E-006</v>
      </c>
      <c r="Q109" s="34" t="n">
        <f aca="false">(M109-O109)</f>
        <v>30.8896327655239</v>
      </c>
      <c r="R109" s="58" t="n">
        <f aca="false">IF(ISNUMBER(J109),B109,L109/(1+$K$5))</f>
        <v>0.0317125770792657</v>
      </c>
      <c r="S109" s="58" t="n">
        <f aca="false">IF(ISNUMBER(K109),C109,M109*(1+$K$5))</f>
        <v>9453.42465390522</v>
      </c>
      <c r="T109" s="58" t="n">
        <f aca="false">IF(ISNUMBER(J109),N109/(1+$N$6),N109/(1+$O$6))</f>
        <v>0.0317391378244707</v>
      </c>
      <c r="U109" s="58" t="n">
        <f aca="false">IF(ISNUMBER(K109),O109*(1+$N$6),O109*(1+$O$6))</f>
        <v>9445.51360084085</v>
      </c>
      <c r="AMH109" s="2"/>
    </row>
    <row r="110" customFormat="false" ht="17" hidden="false" customHeight="true" outlineLevel="0" collapsed="false">
      <c r="A110" s="53" t="s">
        <v>138</v>
      </c>
      <c r="B110" s="54" t="n">
        <v>0.00056382023</v>
      </c>
      <c r="C110" s="55" t="n">
        <f aca="false">$B$2 / B110/1000000</f>
        <v>531716.391233426</v>
      </c>
      <c r="D110" s="56" t="n">
        <f aca="false">IF(($D$14 - B110)/B110&lt;0,"",($D$14 - B110)/B110)</f>
        <v>11.4001581142273</v>
      </c>
      <c r="E110" s="56" t="n">
        <f aca="false">IF((C110 - $E$14)/$E$14&lt;0,"",(C110 - $E$14)/$E$14)</f>
        <v>0.30448615685269</v>
      </c>
      <c r="F110" s="20" t="n">
        <f aca="false">($B$3- B110)/B110</f>
        <v>2.32198083775745</v>
      </c>
      <c r="G110" s="20" t="n">
        <f aca="false">$B$6*LN(  (F110+1+$B$9) / (1+$B$9)  )</f>
        <v>4.93040008198556</v>
      </c>
      <c r="H110" s="20" t="n">
        <f aca="false">(3.085678E+016)*G110/$B$2/31557600</f>
        <v>16.0808164953788</v>
      </c>
      <c r="I110" s="57" t="str">
        <f aca="false">IF(ISNUMBER(K110),$O$3/G110,"")</f>
        <v/>
      </c>
      <c r="J110" s="57" t="str">
        <f aca="false">IF(ISNUMBER(K110),$B$2/K110/1000000,"")</f>
        <v/>
      </c>
      <c r="K110" s="57" t="str">
        <f aca="false">IF($O$3&lt;G110 , C110*(  (1+$B$9/(F110+1))*EXP(-$O$3/$B$6)  -  $B$9/(F110+1)  ) , "")</f>
        <v/>
      </c>
      <c r="L110" s="34" t="n">
        <f aca="false">B110*(1+$J$5)</f>
        <v>0.004402082827748</v>
      </c>
      <c r="M110" s="34" t="n">
        <f aca="false">C110/(1+$J$5)</f>
        <v>68102.4119106288</v>
      </c>
      <c r="N110" s="34" t="n">
        <f aca="false">B110*(1+$N$6)</f>
        <v>0.00440392591555977</v>
      </c>
      <c r="O110" s="34" t="n">
        <f aca="false">C110/(1+$N$6)</f>
        <v>68073.9103582069</v>
      </c>
      <c r="P110" s="34" t="n">
        <f aca="false">N110 - L110</f>
        <v>1.84308781176964E-006</v>
      </c>
      <c r="Q110" s="34" t="n">
        <f aca="false">(M110-O110)</f>
        <v>28.5015524219198</v>
      </c>
      <c r="R110" s="58" t="n">
        <f aca="false">IF(ISNUMBER(J110),B110,L110/(1+$K$5))</f>
        <v>0.0343697018859253</v>
      </c>
      <c r="S110" s="58" t="n">
        <f aca="false">IF(ISNUMBER(K110),C110,M110*(1+$K$5))</f>
        <v>8722.57952643948</v>
      </c>
      <c r="T110" s="58" t="n">
        <f aca="false">IF(ISNUMBER(J110),N110/(1+$N$6),N110/(1+$O$6))</f>
        <v>0.0343984880956452</v>
      </c>
      <c r="U110" s="58" t="n">
        <f aca="false">IF(ISNUMBER(K110),O110*(1+$N$6),O110*(1+$O$6))</f>
        <v>8715.28007761345</v>
      </c>
      <c r="AMH110" s="2"/>
    </row>
    <row r="111" customFormat="false" ht="17" hidden="false" customHeight="true" outlineLevel="0" collapsed="false">
      <c r="A111" s="53" t="s">
        <v>139</v>
      </c>
      <c r="B111" s="54" t="n">
        <v>0.00060913537</v>
      </c>
      <c r="C111" s="55" t="n">
        <f aca="false">$B$2 / B111/1000000</f>
        <v>492160.647312272</v>
      </c>
      <c r="D111" s="56" t="n">
        <f aca="false">IF(($D$14 - B111)/B111&lt;0,"",($D$14 - B111)/B111)</f>
        <v>10.4776785987653</v>
      </c>
      <c r="E111" s="56" t="n">
        <f aca="false">IF((C111 - $E$14)/$E$14&lt;0,"",(C111 - $E$14)/$E$14)</f>
        <v>0.207442091219395</v>
      </c>
      <c r="F111" s="20" t="n">
        <f aca="false">($B$3- B111)/B111</f>
        <v>2.07485017657077</v>
      </c>
      <c r="G111" s="20" t="n">
        <f aca="false">$B$6*LN(  (F111+1+$B$9) / (1+$B$9)  )</f>
        <v>4.61292781188496</v>
      </c>
      <c r="H111" s="20" t="n">
        <f aca="false">(3.085678E+016)*G111/$B$2/31557600</f>
        <v>15.0453602985253</v>
      </c>
      <c r="I111" s="57" t="str">
        <f aca="false">IF(ISNUMBER(K111),$O$3/G111,"")</f>
        <v/>
      </c>
      <c r="J111" s="57" t="str">
        <f aca="false">IF(ISNUMBER(K111),$B$2/K111/1000000,"")</f>
        <v/>
      </c>
      <c r="K111" s="57" t="str">
        <f aca="false">IF($O$3&lt;G111 , C111*(  (1+$B$9/(F111+1))*EXP(-$O$3/$B$6)  -  $B$9/(F111+1)  ) , "")</f>
        <v/>
      </c>
      <c r="L111" s="34" t="n">
        <f aca="false">B111*(1+$J$5)</f>
        <v>0.004755885314812</v>
      </c>
      <c r="M111" s="34" t="n">
        <f aca="false">C111/(1+$J$5)</f>
        <v>63036.0990973246</v>
      </c>
      <c r="N111" s="34" t="n">
        <f aca="false">B111*(1+$N$6)</f>
        <v>0.00475787653455976</v>
      </c>
      <c r="O111" s="34" t="n">
        <f aca="false">C111/(1+$N$6)</f>
        <v>63009.7178483719</v>
      </c>
      <c r="P111" s="34" t="n">
        <f aca="false">N111 - L111</f>
        <v>1.99121974776319E-006</v>
      </c>
      <c r="Q111" s="34" t="n">
        <f aca="false">(M111-O111)</f>
        <v>26.3812489527263</v>
      </c>
      <c r="R111" s="58" t="n">
        <f aca="false">IF(ISNUMBER(J111),B111,L111/(1+$K$5))</f>
        <v>0.0371320501839262</v>
      </c>
      <c r="S111" s="58" t="n">
        <f aca="false">IF(ISNUMBER(K111),C111,M111*(1+$K$5))</f>
        <v>8073.68449937556</v>
      </c>
      <c r="T111" s="58" t="n">
        <f aca="false">IF(ISNUMBER(J111),N111/(1+$N$6),N111/(1+$O$6))</f>
        <v>0.0371631499876857</v>
      </c>
      <c r="U111" s="58" t="n">
        <f aca="false">IF(ISNUMBER(K111),O111*(1+$N$6),O111*(1+$O$6))</f>
        <v>8066.92807523955</v>
      </c>
      <c r="AMH111" s="2"/>
    </row>
    <row r="112" customFormat="false" ht="17" hidden="false" customHeight="true" outlineLevel="0" collapsed="false">
      <c r="A112" s="53" t="s">
        <v>140</v>
      </c>
      <c r="B112" s="54" t="n">
        <v>0.000650252598473</v>
      </c>
      <c r="C112" s="55" t="n">
        <f aca="false">$B$2 / B112/1000000</f>
        <v>461040.000000012</v>
      </c>
      <c r="D112" s="56" t="n">
        <f aca="false">IF(($D$14 - B112)/B112&lt;0,"",($D$14 - B112)/B112)</f>
        <v>9.75191397376677</v>
      </c>
      <c r="E112" s="56" t="n">
        <f aca="false">IF((C112 - $E$14)/$E$14&lt;0,"",(C112 - $E$14)/$E$14)</f>
        <v>0.131092265860494</v>
      </c>
      <c r="F112" s="20" t="n">
        <f aca="false">($B$3- B112)/B112</f>
        <v>1.8804190931315</v>
      </c>
      <c r="G112" s="20" t="n">
        <f aca="false">$B$6*LN(  (F112+1+$B$9) / (1+$B$9)  )</f>
        <v>4.34467362315368</v>
      </c>
      <c r="H112" s="20" t="n">
        <f aca="false">(3.085678E+016)*G112/$B$2/31557600</f>
        <v>14.1704320348199</v>
      </c>
      <c r="I112" s="57" t="str">
        <f aca="false">IF(ISNUMBER(K112),$O$3/G112,"")</f>
        <v/>
      </c>
      <c r="J112" s="57" t="str">
        <f aca="false">IF(ISNUMBER(K112),$B$2/K112/1000000,"")</f>
        <v/>
      </c>
      <c r="K112" s="57" t="str">
        <f aca="false">IF($O$3&lt;G112 , C112*(  (1+$B$9/(F112+1))*EXP(-$O$3/$B$6)  -  $B$9/(F112+1)  ) , "")</f>
        <v/>
      </c>
      <c r="L112" s="34" t="n">
        <f aca="false">B112*(1+$J$5)</f>
        <v>0.0050769121878378</v>
      </c>
      <c r="M112" s="34" t="n">
        <f aca="false">C112/(1+$J$5)</f>
        <v>59050.1562580066</v>
      </c>
      <c r="N112" s="34" t="n">
        <f aca="false">B112*(1+$N$6)</f>
        <v>0.00507903781685046</v>
      </c>
      <c r="O112" s="34" t="n">
        <f aca="false">C112/(1+$N$6)</f>
        <v>59025.4431666947</v>
      </c>
      <c r="P112" s="34" t="n">
        <f aca="false">N112 - L112</f>
        <v>2.125629012667E-006</v>
      </c>
      <c r="Q112" s="34" t="n">
        <f aca="false">(M112-O112)</f>
        <v>24.7130913119254</v>
      </c>
      <c r="R112" s="58" t="n">
        <f aca="false">IF(ISNUMBER(J112),B112,L112/(1+$K$5))</f>
        <v>0.0396384995977624</v>
      </c>
      <c r="S112" s="58" t="n">
        <f aca="false">IF(ISNUMBER(K112),C112,M112*(1+$K$5))</f>
        <v>7563.16361724558</v>
      </c>
      <c r="T112" s="58" t="n">
        <f aca="false">IF(ISNUMBER(J112),N112/(1+$N$6),N112/(1+$O$6))</f>
        <v>0.0396716986684494</v>
      </c>
      <c r="U112" s="58" t="n">
        <f aca="false">IF(ISNUMBER(K112),O112*(1+$N$6),O112*(1+$O$6))</f>
        <v>7556.83442006033</v>
      </c>
      <c r="AMH112" s="2"/>
    </row>
    <row r="113" customFormat="false" ht="17" hidden="false" customHeight="true" outlineLevel="0" collapsed="false">
      <c r="A113" s="53" t="s">
        <v>141</v>
      </c>
      <c r="B113" s="54" t="n">
        <v>0.00067655502</v>
      </c>
      <c r="C113" s="55" t="n">
        <f aca="false">$B$2 / B113/1000000</f>
        <v>443116.153361777</v>
      </c>
      <c r="D113" s="56" t="n">
        <f aca="false">IF(($D$14 - B113)/B113&lt;0,"",($D$14 - B113)/B113)</f>
        <v>9.33391194111604</v>
      </c>
      <c r="E113" s="56" t="n">
        <f aca="false">IF((C113 - $E$14)/$E$14&lt;0,"",(C113 - $E$14)/$E$14)</f>
        <v>0.0871188051911872</v>
      </c>
      <c r="F113" s="20" t="n">
        <f aca="false">($B$3- B113)/B113</f>
        <v>1.7684370740461</v>
      </c>
      <c r="G113" s="20" t="n">
        <f aca="false">$B$6*LN(  (F113+1+$B$9) / (1+$B$9)  )</f>
        <v>4.18182934045526</v>
      </c>
      <c r="H113" s="20" t="n">
        <f aca="false">(3.085678E+016)*G113/$B$2/31557600</f>
        <v>13.6393049490155</v>
      </c>
      <c r="I113" s="57" t="str">
        <f aca="false">IF(ISNUMBER(K113),$O$3/G113,"")</f>
        <v/>
      </c>
      <c r="J113" s="57" t="str">
        <f aca="false">IF(ISNUMBER(K113),$B$2/K113/1000000,"")</f>
        <v/>
      </c>
      <c r="K113" s="57" t="str">
        <f aca="false">IF($O$3&lt;G113 , C113*(  (1+$B$9/(F113+1))*EXP(-$O$3/$B$6)  -  $B$9/(F113+1)  ) , "")</f>
        <v/>
      </c>
      <c r="L113" s="34" t="n">
        <f aca="false">B113*(1+$J$5)</f>
        <v>0.005282270974152</v>
      </c>
      <c r="M113" s="34" t="n">
        <f aca="false">C113/(1+$J$5)</f>
        <v>56754.4640301471</v>
      </c>
      <c r="N113" s="34" t="n">
        <f aca="false">B113*(1+$N$6)</f>
        <v>0.00528448258389036</v>
      </c>
      <c r="O113" s="34" t="n">
        <f aca="false">C113/(1+$N$6)</f>
        <v>56730.7117093945</v>
      </c>
      <c r="P113" s="34" t="n">
        <f aca="false">N113 - L113</f>
        <v>2.21160973836159E-006</v>
      </c>
      <c r="Q113" s="34" t="n">
        <f aca="false">(M113-O113)</f>
        <v>23.7523207526829</v>
      </c>
      <c r="R113" s="58" t="n">
        <f aca="false">IF(ISNUMBER(J113),B113,L113/(1+$K$5))</f>
        <v>0.0412418588577891</v>
      </c>
      <c r="S113" s="58" t="n">
        <f aca="false">IF(ISNUMBER(K113),C113,M113*(1+$K$5))</f>
        <v>7269.13059456775</v>
      </c>
      <c r="T113" s="58" t="n">
        <f aca="false">IF(ISNUMBER(J113),N113/(1+$N$6),N113/(1+$O$6))</f>
        <v>0.0412764008157689</v>
      </c>
      <c r="U113" s="58" t="n">
        <f aca="false">IF(ISNUMBER(K113),O113*(1+$N$6),O113*(1+$O$6))</f>
        <v>7263.04745750676</v>
      </c>
      <c r="AMH113" s="2"/>
    </row>
    <row r="114" customFormat="false" ht="17" hidden="false" customHeight="true" outlineLevel="0" collapsed="false">
      <c r="A114" s="53" t="s">
        <v>142</v>
      </c>
      <c r="B114" s="54" t="n">
        <v>0.000735495</v>
      </c>
      <c r="C114" s="55" t="n">
        <f aca="false">$B$2 / B114/1000000</f>
        <v>407606.384815668</v>
      </c>
      <c r="D114" s="56" t="n">
        <f aca="false">IF(($D$14 - B114)/B114&lt;0,"",($D$14 - B114)/B114)</f>
        <v>8.50578861854941</v>
      </c>
      <c r="E114" s="56" t="n">
        <f aca="false">IF((C114 - $E$14)/$E$14&lt;0,"",(C114 - $E$14)/$E$14)</f>
        <v>9.31329920268364E-007</v>
      </c>
      <c r="F114" s="20" t="n">
        <f aca="false">($B$3- B114)/B114</f>
        <v>1.54658427317657</v>
      </c>
      <c r="G114" s="20" t="n">
        <f aca="false">$B$6*LN(  (F114+1+$B$9) / (1+$B$9)  )</f>
        <v>3.83879298160758</v>
      </c>
      <c r="H114" s="20" t="n">
        <f aca="false">(3.085678E+016)*G114/$B$2/31557600</f>
        <v>12.5204698349996</v>
      </c>
      <c r="I114" s="57" t="str">
        <f aca="false">IF(ISNUMBER(K114),$O$3/G114,"")</f>
        <v/>
      </c>
      <c r="J114" s="57" t="str">
        <f aca="false">IF(ISNUMBER(K114),$B$2/K114/1000000,"")</f>
        <v/>
      </c>
      <c r="K114" s="57" t="str">
        <f aca="false">IF($O$3&lt;G114 , C114*(  (1+$B$9/(F114+1))*EXP(-$O$3/$B$6)  -  $B$9/(F114+1)  ) , "")</f>
        <v/>
      </c>
      <c r="L114" s="34" t="n">
        <f aca="false">B114*(1+$J$5)</f>
        <v>0.005742450762</v>
      </c>
      <c r="M114" s="34" t="n">
        <f aca="false">C114/(1+$J$5)</f>
        <v>52206.3610860787</v>
      </c>
      <c r="N114" s="34" t="n">
        <f aca="false">B114*(1+$N$6)</f>
        <v>0.00574485504229714</v>
      </c>
      <c r="O114" s="34" t="n">
        <f aca="false">C114/(1+$N$6)</f>
        <v>52184.5121926915</v>
      </c>
      <c r="P114" s="34" t="n">
        <f aca="false">N114 - L114</f>
        <v>2.40428029713892E-006</v>
      </c>
      <c r="Q114" s="34" t="n">
        <f aca="false">(M114-O114)</f>
        <v>21.8488933872868</v>
      </c>
      <c r="R114" s="58" t="n">
        <f aca="false">IF(ISNUMBER(J114),B114,L114/(1+$K$5))</f>
        <v>0.0448347585693912</v>
      </c>
      <c r="S114" s="58" t="n">
        <f aca="false">IF(ISNUMBER(K114),C114,M114*(1+$K$5))</f>
        <v>6686.60805959306</v>
      </c>
      <c r="T114" s="58" t="n">
        <f aca="false">IF(ISNUMBER(J114),N114/(1+$N$6),N114/(1+$O$6))</f>
        <v>0.0448723097465066</v>
      </c>
      <c r="U114" s="58" t="n">
        <f aca="false">IF(ISNUMBER(K114),O114*(1+$N$6),O114*(1+$O$6))</f>
        <v>6681.01240372053</v>
      </c>
      <c r="AMH114" s="2"/>
    </row>
    <row r="115" customFormat="false" ht="17" hidden="false" customHeight="true" outlineLevel="0" collapsed="false">
      <c r="A115" s="53" t="s">
        <v>143</v>
      </c>
      <c r="B115" s="54" t="n">
        <v>0.00084566383</v>
      </c>
      <c r="C115" s="55" t="n">
        <f aca="false">$B$2 / B115/1000000</f>
        <v>354505.475302166</v>
      </c>
      <c r="D115" s="56" t="n">
        <f aca="false">IF(($D$14 - B115)/B115&lt;0,"",($D$14 - B115)/B115)</f>
        <v>7.26742229237829</v>
      </c>
      <c r="E115" s="56" t="str">
        <f aca="false">IF((C115 - $E$14)/$E$14&lt;0,"",(C115 - $E$14)/$E$14)</f>
        <v/>
      </c>
      <c r="F115" s="20" t="n">
        <f aca="false">($B$3- B115)/B115</f>
        <v>1.21482808363697</v>
      </c>
      <c r="G115" s="20" t="n">
        <f aca="false">$B$6*LN(  (F115+1+$B$9) / (1+$B$9)  )</f>
        <v>3.26558087118448</v>
      </c>
      <c r="H115" s="20" t="n">
        <f aca="false">(3.085678E+016)*G115/$B$2/31557600</f>
        <v>10.6509017254415</v>
      </c>
      <c r="I115" s="57" t="str">
        <f aca="false">IF(ISNUMBER(K115),$O$3/G115,"")</f>
        <v/>
      </c>
      <c r="J115" s="57" t="str">
        <f aca="false">IF(ISNUMBER(K115),$B$2/K115/1000000,"")</f>
        <v/>
      </c>
      <c r="K115" s="57" t="str">
        <f aca="false">IF($O$3&lt;G115 , C115*(  (1+$B$9/(F115+1))*EXP(-$O$3/$B$6)  -  $B$9/(F115+1)  ) , "")</f>
        <v/>
      </c>
      <c r="L115" s="34" t="n">
        <f aca="false">B115*(1+$J$5)</f>
        <v>0.006602604919108</v>
      </c>
      <c r="M115" s="34" t="n">
        <f aca="false">C115/(1+$J$5)</f>
        <v>45405.1789669253</v>
      </c>
      <c r="N115" s="34" t="n">
        <f aca="false">B115*(1+$N$6)</f>
        <v>0.0066053693333929</v>
      </c>
      <c r="O115" s="34" t="n">
        <f aca="false">C115/(1+$N$6)</f>
        <v>45386.1764374664</v>
      </c>
      <c r="P115" s="34" t="n">
        <f aca="false">N115 - L115</f>
        <v>2.76441428489864E-006</v>
      </c>
      <c r="Q115" s="34" t="n">
        <f aca="false">(M115-O115)</f>
        <v>19.0025294588777</v>
      </c>
      <c r="R115" s="58" t="n">
        <f aca="false">IF(ISNUMBER(J115),B115,L115/(1+$K$5))</f>
        <v>0.0515504981664276</v>
      </c>
      <c r="S115" s="58" t="n">
        <f aca="false">IF(ISNUMBER(K115),C115,M115*(1+$K$5))</f>
        <v>5815.51039588674</v>
      </c>
      <c r="T115" s="58" t="n">
        <f aca="false">IF(ISNUMBER(J115),N115/(1+$N$6),N115/(1+$O$6))</f>
        <v>0.0515936740850408</v>
      </c>
      <c r="U115" s="58" t="n">
        <f aca="false">IF(ISNUMBER(K115),O115*(1+$N$6),O115*(1+$O$6))</f>
        <v>5810.64371391459</v>
      </c>
      <c r="AMH115" s="2"/>
    </row>
    <row r="116" customFormat="false" ht="17" hidden="false" customHeight="true" outlineLevel="0" collapsed="false">
      <c r="A116" s="53" t="s">
        <v>144</v>
      </c>
      <c r="B116" s="54" t="n">
        <v>0.000866963373404</v>
      </c>
      <c r="C116" s="55" t="n">
        <f aca="false">$B$2 / B116/1000000</f>
        <v>345795.990000028</v>
      </c>
      <c r="D116" s="56" t="n">
        <f aca="false">IF(($D$14 - B116)/B116&lt;0,"",($D$14 - B116)/B116)</f>
        <v>7.06430838312015</v>
      </c>
      <c r="E116" s="56" t="str">
        <f aca="false">IF((C116 - $E$14)/$E$14&lt;0,"",(C116 - $E$14)/$E$14)</f>
        <v/>
      </c>
      <c r="F116" s="20" t="n">
        <f aca="false">($B$3- B116)/B116</f>
        <v>1.16041421986023</v>
      </c>
      <c r="G116" s="20" t="n">
        <f aca="false">$B$6*LN(  (F116+1+$B$9) / (1+$B$9)  )</f>
        <v>3.16342632784</v>
      </c>
      <c r="H116" s="20" t="n">
        <f aca="false">(3.085678E+016)*G116/$B$2/31557600</f>
        <v>10.3177181220066</v>
      </c>
      <c r="I116" s="57" t="str">
        <f aca="false">IF(ISNUMBER(K116),$O$3/G116,"")</f>
        <v/>
      </c>
      <c r="J116" s="57" t="str">
        <f aca="false">IF(ISNUMBER(K116),$B$2/K116/1000000,"")</f>
        <v/>
      </c>
      <c r="K116" s="57" t="str">
        <f aca="false">IF($O$3&lt;G116 , C116*(  (1+$B$9/(F116+1))*EXP(-$O$3/$B$6)  -  $B$9/(F116+1)  ) , "")</f>
        <v/>
      </c>
      <c r="L116" s="34" t="n">
        <f aca="false">B116*(1+$J$5)</f>
        <v>0.00676890323418907</v>
      </c>
      <c r="M116" s="34" t="n">
        <f aca="false">C116/(1+$J$5)</f>
        <v>44289.6651980158</v>
      </c>
      <c r="N116" s="34" t="n">
        <f aca="false">B116*(1+$N$6)</f>
        <v>0.00677173727515062</v>
      </c>
      <c r="O116" s="34" t="n">
        <f aca="false">C116/(1+$N$6)</f>
        <v>44271.1295224211</v>
      </c>
      <c r="P116" s="34" t="n">
        <f aca="false">N116 - L116</f>
        <v>2.83404096155029E-006</v>
      </c>
      <c r="Q116" s="34" t="n">
        <f aca="false">(M116-O116)</f>
        <v>18.5356755946705</v>
      </c>
      <c r="R116" s="58" t="n">
        <f aca="false">IF(ISNUMBER(J116),B116,L116/(1+$K$5))</f>
        <v>0.0528488888912546</v>
      </c>
      <c r="S116" s="58" t="n">
        <f aca="false">IF(ISNUMBER(K116),C116,M116*(1+$K$5))</f>
        <v>5672.63502203184</v>
      </c>
      <c r="T116" s="58" t="n">
        <f aca="false">IF(ISNUMBER(J116),N116/(1+$N$6),N116/(1+$O$6))</f>
        <v>0.0528931522719536</v>
      </c>
      <c r="U116" s="58" t="n">
        <f aca="false">IF(ISNUMBER(K116),O116*(1+$N$6),O116*(1+$O$6))</f>
        <v>5667.88790463078</v>
      </c>
      <c r="AMH116" s="2"/>
    </row>
    <row r="117" customFormat="false" ht="17" hidden="false" customHeight="true" outlineLevel="0" collapsed="false">
      <c r="A117" s="53" t="s">
        <v>145</v>
      </c>
      <c r="B117" s="54" t="n">
        <v>0.0009365</v>
      </c>
      <c r="C117" s="55" t="n">
        <f aca="false">$B$2 / B117/1000000</f>
        <v>320120.083288841</v>
      </c>
      <c r="D117" s="56" t="n">
        <f aca="false">IF(($D$14 - B117)/B117&lt;0,"",($D$14 - B117)/B117)</f>
        <v>6.46552055525894</v>
      </c>
      <c r="E117" s="56" t="str">
        <f aca="false">IF((C117 - $E$14)/$E$14&lt;0,"",(C117 - $E$14)/$E$14)</f>
        <v/>
      </c>
      <c r="F117" s="20" t="n">
        <f aca="false">($B$3- B117)/B117</f>
        <v>1</v>
      </c>
      <c r="G117" s="20" t="n">
        <f aca="false">$B$6*LN(  (F117+1+$B$9) / (1+$B$9)  )</f>
        <v>2.8465794111715</v>
      </c>
      <c r="H117" s="20" t="n">
        <f aca="false">(3.085678E+016)*G117/$B$2/31557600</f>
        <v>9.28430155553173</v>
      </c>
      <c r="I117" s="57" t="str">
        <f aca="false">IF(ISNUMBER(K117),$O$3/G117,"")</f>
        <v/>
      </c>
      <c r="J117" s="57" t="str">
        <f aca="false">IF(ISNUMBER(K117),$B$2/K117/1000000,"")</f>
        <v/>
      </c>
      <c r="K117" s="57" t="str">
        <f aca="false">IF($O$3&lt;G117 , C117*(  (1+$B$9/(F117+1))*EXP(-$O$3/$B$6)  -  $B$9/(F117+1)  ) , "")</f>
        <v/>
      </c>
      <c r="L117" s="34" t="n">
        <f aca="false">B117*(1+$J$5)</f>
        <v>0.0073118174</v>
      </c>
      <c r="M117" s="34" t="n">
        <f aca="false">C117/(1+$J$5)</f>
        <v>41001.0865424511</v>
      </c>
      <c r="N117" s="34" t="n">
        <f aca="false">B117*(1+$N$6)</f>
        <v>0.0073148787511965</v>
      </c>
      <c r="O117" s="34" t="n">
        <f aca="false">C117/(1+$N$6)</f>
        <v>40983.9271704897</v>
      </c>
      <c r="P117" s="34" t="n">
        <f aca="false">N117 - L117</f>
        <v>3.06135119650108E-006</v>
      </c>
      <c r="Q117" s="34" t="n">
        <f aca="false">(M117-O117)</f>
        <v>17.159371961432</v>
      </c>
      <c r="R117" s="58" t="n">
        <f aca="false">IF(ISNUMBER(J117),B117,L117/(1+$K$5))</f>
        <v>0.05708774553224</v>
      </c>
      <c r="S117" s="58" t="n">
        <f aca="false">IF(ISNUMBER(K117),C117,M117*(1+$K$5))</f>
        <v>5251.4327760709</v>
      </c>
      <c r="T117" s="58" t="n">
        <f aca="false">IF(ISNUMBER(J117),N117/(1+$N$6),N117/(1+$O$6))</f>
        <v>0.0571355591507806</v>
      </c>
      <c r="U117" s="58" t="n">
        <f aca="false">IF(ISNUMBER(K117),O117*(1+$N$6),O117*(1+$O$6))</f>
        <v>5247.03813974846</v>
      </c>
      <c r="AMH117" s="2"/>
    </row>
    <row r="118" customFormat="false" ht="17" hidden="false" customHeight="true" outlineLevel="0" collapsed="false">
      <c r="A118" s="45" t="s">
        <v>146</v>
      </c>
      <c r="B118" s="46" t="n">
        <v>0.001</v>
      </c>
      <c r="C118" s="47" t="n">
        <f aca="false">$B$2 / B118/1000000</f>
        <v>299792.458</v>
      </c>
      <c r="D118" s="48" t="n">
        <f aca="false">IF(($D$14 - B118)/B118&lt;0,"",($D$14 - B118)/B118)</f>
        <v>5.99146</v>
      </c>
      <c r="E118" s="48" t="str">
        <f aca="false">IF((C118 - $E$14)/$E$14&lt;0,"",(C118 - $E$14)/$E$14)</f>
        <v/>
      </c>
      <c r="F118" s="49" t="n">
        <f aca="false">($B$3- B118)/B118</f>
        <v>0.873</v>
      </c>
      <c r="G118" s="49" t="n">
        <f aca="false">$B$6*LN(  (F118+1+$B$9) / (1+$B$9)  )</f>
        <v>2.57715323063263</v>
      </c>
      <c r="H118" s="49" t="n">
        <f aca="false">(3.085678E+016)*G118/$B$2/31557600</f>
        <v>8.40555076528117</v>
      </c>
      <c r="I118" s="50" t="str">
        <f aca="false">IF(ISNUMBER(K118),$O$3/G118,"")</f>
        <v/>
      </c>
      <c r="J118" s="50" t="str">
        <f aca="false">IF(ISNUMBER(K118),$B$2/K118/1000000,"")</f>
        <v/>
      </c>
      <c r="K118" s="50" t="str">
        <f aca="false">IF($O$3&lt;G118 , C118*(  (1+$B$9/(F118+1))*EXP(-$O$3/$B$6)  -  $B$9/(F118+1)  ) , "")</f>
        <v/>
      </c>
      <c r="L118" s="51" t="n">
        <f aca="false">B118*(1+$J$5)</f>
        <v>0.0078076</v>
      </c>
      <c r="M118" s="51" t="n">
        <f aca="false">C118/(1+$J$5)</f>
        <v>38397.5175470055</v>
      </c>
      <c r="N118" s="51" t="n">
        <f aca="false">B118*(1+$N$6)</f>
        <v>0.00781086892813294</v>
      </c>
      <c r="O118" s="51" t="n">
        <f aca="false">C118/(1+$N$6)</f>
        <v>38381.4477951636</v>
      </c>
      <c r="P118" s="51" t="n">
        <f aca="false">N118 - L118</f>
        <v>3.26892813294274E-006</v>
      </c>
      <c r="Q118" s="51" t="n">
        <f aca="false">(M118-O118)</f>
        <v>16.069751841882</v>
      </c>
      <c r="R118" s="52" t="n">
        <f aca="false">IF(ISNUMBER(J118),B118,L118/(1+$K$5))</f>
        <v>0.06095861776</v>
      </c>
      <c r="S118" s="52" t="n">
        <f aca="false">IF(ISNUMBER(K118),C118,M118*(1+$K$5))</f>
        <v>4917.9667947904</v>
      </c>
      <c r="T118" s="52" t="n">
        <f aca="false">IF(ISNUMBER(J118),N118/(1+$N$6),N118/(1+$O$6))</f>
        <v>0.0610096734124726</v>
      </c>
      <c r="U118" s="52" t="n">
        <f aca="false">IF(ISNUMBER(K118),O118*(1+$N$6),O118*(1+$O$6))</f>
        <v>4913.85121787443</v>
      </c>
      <c r="AMH118" s="2"/>
    </row>
    <row r="119" customFormat="false" ht="17" hidden="false" customHeight="true" outlineLevel="0" collapsed="false">
      <c r="A119" s="53" t="s">
        <v>147</v>
      </c>
      <c r="B119" s="54" t="n">
        <v>0.00130040365579644</v>
      </c>
      <c r="C119" s="55" t="n">
        <f aca="false">$B$2 / B119/1000000</f>
        <v>230538</v>
      </c>
      <c r="D119" s="56" t="n">
        <f aca="false">IF(($D$14 - B119)/B119&lt;0,"",($D$14 - B119)/B119)</f>
        <v>4.37637676488847</v>
      </c>
      <c r="E119" s="56" t="str">
        <f aca="false">IF((C119 - $E$14)/$E$14&lt;0,"",(C119 - $E$14)/$E$14)</f>
        <v/>
      </c>
      <c r="F119" s="20" t="n">
        <f aca="false">($B$3- B119)/B119</f>
        <v>0.440322004364768</v>
      </c>
      <c r="G119" s="20" t="n">
        <f aca="false">$B$6*LN(  (F119+1+$B$9) / (1+$B$9)  )</f>
        <v>1.49841487197597</v>
      </c>
      <c r="H119" s="20" t="n">
        <f aca="false">(3.085678E+016)*G119/$B$2/31557600</f>
        <v>4.88717633245057</v>
      </c>
      <c r="I119" s="57" t="str">
        <f aca="false">IF(ISNUMBER(K119),$O$3/G119,"")</f>
        <v/>
      </c>
      <c r="J119" s="57" t="str">
        <f aca="false">IF(ISNUMBER(K119),$B$2/K119/1000000,"")</f>
        <v/>
      </c>
      <c r="K119" s="57" t="str">
        <f aca="false">IF($O$3&lt;G119 , C119*(  (1+$B$9/(F119+1))*EXP(-$O$3/$B$6)  -  $B$9/(F119+1)  ) , "")</f>
        <v/>
      </c>
      <c r="L119" s="34" t="n">
        <f aca="false">B119*(1+$J$5)</f>
        <v>0.0101530315829963</v>
      </c>
      <c r="M119" s="34" t="n">
        <f aca="false">C119/(1+$J$5)</f>
        <v>29527.3835749783</v>
      </c>
      <c r="N119" s="34" t="n">
        <f aca="false">B119*(1+$N$6)</f>
        <v>0.0101572825090909</v>
      </c>
      <c r="O119" s="34" t="n">
        <f aca="false">C119/(1+$N$6)</f>
        <v>29515.0260644697</v>
      </c>
      <c r="P119" s="34" t="n">
        <f aca="false">N119 - L119</f>
        <v>4.25092609461497E-006</v>
      </c>
      <c r="Q119" s="34" t="n">
        <f aca="false">(M119-O119)</f>
        <v>12.3575105085656</v>
      </c>
      <c r="R119" s="58" t="n">
        <f aca="false">IF(ISNUMBER(J119),B119,L119/(1+$K$5))</f>
        <v>0.0792708093874018</v>
      </c>
      <c r="S119" s="58" t="n">
        <f aca="false">IF(ISNUMBER(K119),C119,M119*(1+$K$5))</f>
        <v>3781.87709090864</v>
      </c>
      <c r="T119" s="58" t="n">
        <f aca="false">IF(ISNUMBER(J119),N119/(1+$N$6),N119/(1+$O$6))</f>
        <v>0.0793372023445263</v>
      </c>
      <c r="U119" s="58" t="n">
        <f aca="false">IF(ISNUMBER(K119),O119*(1+$N$6),O119*(1+$O$6))</f>
        <v>3778.71224521044</v>
      </c>
      <c r="AMH119" s="2"/>
    </row>
    <row r="120" customFormat="false" ht="17" hidden="false" customHeight="true" outlineLevel="0" collapsed="false">
      <c r="A120" s="67" t="s">
        <v>148</v>
      </c>
      <c r="B120" s="46" t="n">
        <v>0.00163543895978</v>
      </c>
      <c r="C120" s="47" t="n">
        <f aca="false">$B$2 / B120/1000000</f>
        <v>183310.086999718</v>
      </c>
      <c r="D120" s="48" t="n">
        <f aca="false">IF(($D$14 - B120)/B120&lt;0,"",($D$14 - B120)/B120)</f>
        <v>3.27497459210614</v>
      </c>
      <c r="E120" s="48" t="str">
        <f aca="false">IF((C120 - $E$14)/$E$14&lt;0,"",(C120 - $E$14)/$E$14)</f>
        <v/>
      </c>
      <c r="F120" s="49" t="n">
        <f aca="false">($B$3- B120)/B120</f>
        <v>0.145258273810449</v>
      </c>
      <c r="G120" s="49" t="n">
        <f aca="false">$B$6*LN(  (F120+1+$B$9) / (1+$B$9)  )</f>
        <v>0.556998691869015</v>
      </c>
      <c r="H120" s="49" t="n">
        <f aca="false">(3.085678E+016)*G120/$B$2/31557600</f>
        <v>1.81668700372578</v>
      </c>
      <c r="I120" s="50" t="str">
        <f aca="false">IF(ISNUMBER(K120),$O$3/G120,"")</f>
        <v/>
      </c>
      <c r="J120" s="50" t="str">
        <f aca="false">IF(ISNUMBER(K120),$B$2/K120/1000000,"")</f>
        <v/>
      </c>
      <c r="K120" s="50" t="str">
        <f aca="false">IF($O$3&lt;G120 , C120*(  (1+$B$9/(F120+1))*EXP(-$O$3/$B$6)  -  $B$9/(F120+1)  ) , "")</f>
        <v/>
      </c>
      <c r="L120" s="51" t="n">
        <f aca="false">B120*(1+$J$5)</f>
        <v>0.0127688532223783</v>
      </c>
      <c r="M120" s="51" t="n">
        <f aca="false">C120/(1+$J$5)</f>
        <v>23478.4167989802</v>
      </c>
      <c r="N120" s="51" t="n">
        <f aca="false">B120*(1+$N$6)</f>
        <v>0.0127741993548037</v>
      </c>
      <c r="O120" s="51" t="n">
        <f aca="false">C120/(1+$N$6)</f>
        <v>23468.5908426241</v>
      </c>
      <c r="P120" s="51" t="n">
        <f aca="false">N120 - L120</f>
        <v>5.34613242533441E-006</v>
      </c>
      <c r="Q120" s="51" t="n">
        <f aca="false">(M120-O120)</f>
        <v>9.82595635611142</v>
      </c>
      <c r="R120" s="52" t="n">
        <f aca="false">IF(ISNUMBER(J120),B120,L120/(1+$K$5))</f>
        <v>0.099694098419041</v>
      </c>
      <c r="S120" s="52" t="n">
        <f aca="false">IF(ISNUMBER(K120),C120,M120*(1+$K$5))</f>
        <v>3007.12341807729</v>
      </c>
      <c r="T120" s="52" t="n">
        <f aca="false">IF(ISNUMBER(J120),N120/(1+$N$6),N120/(1+$O$6))</f>
        <v>0.0997775968222117</v>
      </c>
      <c r="U120" s="52" t="n">
        <f aca="false">IF(ISNUMBER(K120),O120*(1+$N$6),O120*(1+$O$6))</f>
        <v>3004.60692127296</v>
      </c>
      <c r="AMH120" s="2"/>
    </row>
    <row r="121" s="60" customFormat="true" ht="17" hidden="false" customHeight="true" outlineLevel="0" collapsed="false">
      <c r="A121" s="69" t="s">
        <v>149</v>
      </c>
      <c r="B121" s="47" t="n">
        <f aca="false">$B$2/C121/1000000</f>
        <v>0.001873</v>
      </c>
      <c r="C121" s="46" t="n">
        <v>160060.041644421</v>
      </c>
      <c r="D121" s="48" t="n">
        <f aca="false">IF(($D$14 - B121)/B121&lt;0,"",($D$14 - B121)/B121)</f>
        <v>2.73276027762948</v>
      </c>
      <c r="E121" s="48" t="str">
        <f aca="false">IF((C121 - $E$14)/$E$14&lt;0,"",(C121 - $E$14)/$E$14)</f>
        <v/>
      </c>
      <c r="F121" s="70" t="n">
        <f aca="false">($B$3- B121)/B121</f>
        <v>0</v>
      </c>
      <c r="G121" s="70" t="n">
        <f aca="false">$B$6*LN(  (F121+1+$B$9) / (1+$B$9)  )</f>
        <v>0</v>
      </c>
      <c r="H121" s="70" t="n">
        <f aca="false">(3.085678E+016)*G121/$B$2/31557600</f>
        <v>0</v>
      </c>
      <c r="I121" s="71" t="str">
        <f aca="false">IF(ISNUMBER(K121),$O$3/G121,"")</f>
        <v/>
      </c>
      <c r="J121" s="72" t="str">
        <f aca="false">IF(ISNUMBER(K121),$B$2/K121/1000000,"")</f>
        <v/>
      </c>
      <c r="K121" s="72" t="str">
        <f aca="false">IF($O$3&lt;G121 , C121*(  (1+$B$9/(F121+1))*EXP(-$O$3/$B$6)  -  $B$9/(F121+1)  ) , "")</f>
        <v/>
      </c>
      <c r="L121" s="51" t="n">
        <f aca="false">B121*(1+$J$5)</f>
        <v>0.0146236348</v>
      </c>
      <c r="M121" s="51" t="n">
        <f aca="false">C121/(1+$J$5)</f>
        <v>20500.5432712256</v>
      </c>
      <c r="N121" s="51" t="n">
        <f aca="false">B121*(1+$N$6)</f>
        <v>0.014629757502393</v>
      </c>
      <c r="O121" s="51" t="n">
        <f aca="false">C121/(1+$N$6)</f>
        <v>20491.9635852449</v>
      </c>
      <c r="P121" s="51" t="n">
        <f aca="false">N121 - L121</f>
        <v>6.12270239300043E-006</v>
      </c>
      <c r="Q121" s="51" t="n">
        <f aca="false">(M121-O121)</f>
        <v>8.57968598071602</v>
      </c>
      <c r="R121" s="52" t="n">
        <f aca="false">IF(ISNUMBER(J121),B121,L121/(1+$K$5))</f>
        <v>0.11417549106448</v>
      </c>
      <c r="S121" s="52" t="n">
        <f aca="false">IF(ISNUMBER(K121),C121,M121*(1+$K$5))</f>
        <v>2625.71638803545</v>
      </c>
      <c r="T121" s="52" t="n">
        <f aca="false">IF(ISNUMBER(J121),N121/(1+$N$6),N121/(1+$O$6))</f>
        <v>0.114271118301561</v>
      </c>
      <c r="U121" s="52" t="n">
        <f aca="false">IF(ISNUMBER(K121),O121*(1+$N$6),O121*(1+$O$6))</f>
        <v>2623.51906987423</v>
      </c>
      <c r="AME121" s="1"/>
      <c r="AMF121" s="1"/>
      <c r="AMG121" s="1"/>
      <c r="AMH121" s="2"/>
      <c r="AMI121" s="2"/>
      <c r="AMJ121" s="2"/>
    </row>
    <row r="122" customFormat="false" ht="17" hidden="false" customHeight="true" outlineLevel="0" collapsed="false">
      <c r="A122" s="67" t="s">
        <v>150</v>
      </c>
      <c r="B122" s="47" t="n">
        <f aca="false">$B$2/C122/1000000</f>
        <v>0.00214729059294999</v>
      </c>
      <c r="C122" s="46" t="n">
        <v>139614.292999877</v>
      </c>
      <c r="D122" s="48" t="n">
        <f aca="false">IF(($D$14 - B122)/B122&lt;0,"",($D$14 - B122)/B122)</f>
        <v>2.25594496755792</v>
      </c>
      <c r="E122" s="48" t="str">
        <f aca="false">IF((C122 - $E$14)/$E$14&lt;0,"",(C122 - $E$14)/$E$14)</f>
        <v/>
      </c>
      <c r="F122" s="73" t="n">
        <f aca="false">($B$3- B122)/B122</f>
        <v>-0.127737994033294</v>
      </c>
      <c r="G122" s="73" t="n">
        <f aca="false">- $B$6*LN(  (F122+1+$B$9) / (1+$B$9)  )</f>
        <v>0.561250227068399</v>
      </c>
      <c r="H122" s="73" t="n">
        <f aca="false">(3.085678E+016)*G122/$B$2/31557600</f>
        <v>1.83055365881017</v>
      </c>
      <c r="I122" s="74" t="str">
        <f aca="false">IF(ISNUMBER(K122),$O$3/G122,"")</f>
        <v/>
      </c>
      <c r="J122" s="74" t="str">
        <f aca="false">IF(ISNUMBER(K122),$B$2/K122/1000000,"")</f>
        <v/>
      </c>
      <c r="K122" s="74" t="str">
        <f aca="false">IF($O$3&lt;G122 , C122*(  (1+$B$9/(F122+1))*EXP($O$3/$B$6)  -  $B$9/(F122+1)  ) , "")</f>
        <v/>
      </c>
      <c r="L122" s="51" t="n">
        <f aca="false">B122*(1+$J$5)</f>
        <v>0.0167651860335164</v>
      </c>
      <c r="M122" s="51" t="n">
        <f aca="false">C122/(1+$J$5)</f>
        <v>17881.8449971665</v>
      </c>
      <c r="N122" s="51" t="n">
        <f aca="false">B122*(1+$N$6)</f>
        <v>0.0167722053721453</v>
      </c>
      <c r="O122" s="51" t="n">
        <f aca="false">C122/(1+$N$6)</f>
        <v>17874.3612630624</v>
      </c>
      <c r="P122" s="51" t="n">
        <f aca="false">N122 - L122</f>
        <v>7.01933862889623E-006</v>
      </c>
      <c r="Q122" s="51" t="n">
        <f aca="false">(M122-O122)</f>
        <v>7.48373410410568</v>
      </c>
      <c r="R122" s="52" t="n">
        <f aca="false">L122/(1+$K$5)</f>
        <v>0.130895866475282</v>
      </c>
      <c r="S122" s="52" t="n">
        <f aca="false">M122*(1+$K$5)</f>
        <v>2290.31264372746</v>
      </c>
      <c r="T122" s="52" t="n">
        <f aca="false">N122/(1+$O$6)</f>
        <v>0.131005497797554</v>
      </c>
      <c r="U122" s="52" t="n">
        <f aca="false">O122*(1+$O$6)</f>
        <v>2288.3960065804</v>
      </c>
      <c r="AMH122" s="2"/>
    </row>
    <row r="123" customFormat="false" ht="17" hidden="false" customHeight="true" outlineLevel="0" collapsed="false">
      <c r="A123" s="67" t="s">
        <v>151</v>
      </c>
      <c r="B123" s="47" t="n">
        <f aca="false">$B$2/C123/1000000</f>
        <v>0.00259464940130001</v>
      </c>
      <c r="C123" s="46" t="n">
        <v>115542.569200214</v>
      </c>
      <c r="D123" s="48" t="n">
        <f aca="false">IF(($D$14 - B123)/B123&lt;0,"",($D$14 - B123)/B123)</f>
        <v>1.6945682898418</v>
      </c>
      <c r="E123" s="48" t="str">
        <f aca="false">IF((C123 - $E$14)/$E$14&lt;0,"",(C123 - $E$14)/$E$14)</f>
        <v/>
      </c>
      <c r="F123" s="73" t="n">
        <f aca="false">($B$3- B123)/B123</f>
        <v>-0.278129831698432</v>
      </c>
      <c r="G123" s="73" t="n">
        <f aca="false">- $B$6*LN(  (F123+1+$B$9) / (1+$B$9)  )</f>
        <v>1.33842950079273</v>
      </c>
      <c r="H123" s="73" t="n">
        <f aca="false">(3.085678E+016)*G123/$B$2/31557600</f>
        <v>4.36537377015085</v>
      </c>
      <c r="I123" s="74" t="str">
        <f aca="false">IF(ISNUMBER(K123),$O$3/G123,"")</f>
        <v/>
      </c>
      <c r="J123" s="74" t="str">
        <f aca="false">IF(ISNUMBER(K123),$B$2/K123/1000000,"")</f>
        <v/>
      </c>
      <c r="K123" s="74" t="str">
        <f aca="false">IF($O$3&lt;G123 , C123*(  (1+$B$9/(F123+1))*EXP($O$3/$B$6)  -  $B$9/(F123+1)  ) , "")</f>
        <v/>
      </c>
      <c r="L123" s="51" t="n">
        <f aca="false">B123*(1+$J$5)</f>
        <v>0.0202579846655899</v>
      </c>
      <c r="M123" s="51" t="n">
        <f aca="false">C123/(1+$J$5)</f>
        <v>14798.7306214732</v>
      </c>
      <c r="N123" s="51" t="n">
        <f aca="false">B123*(1+$N$6)</f>
        <v>0.020266466388013</v>
      </c>
      <c r="O123" s="51" t="n">
        <f aca="false">C123/(1+$N$6)</f>
        <v>14792.5372021103</v>
      </c>
      <c r="P123" s="51" t="n">
        <f aca="false">N123 - L123</f>
        <v>8.4817224230288E-006</v>
      </c>
      <c r="Q123" s="51" t="n">
        <f aca="false">(M123-O123)</f>
        <v>6.1934193628731</v>
      </c>
      <c r="R123" s="52" t="n">
        <f aca="false">L123/(1+$K$5)</f>
        <v>0.15816624107506</v>
      </c>
      <c r="S123" s="52" t="n">
        <f aca="false">M123*(1+$K$5)</f>
        <v>1895.42633094334</v>
      </c>
      <c r="T123" s="52" t="n">
        <f aca="false">N123/(1+$O$6)</f>
        <v>0.158298712593181</v>
      </c>
      <c r="U123" s="52" t="n">
        <f aca="false">O123*(1+$O$6)</f>
        <v>1893.84015251248</v>
      </c>
      <c r="AMH123" s="2"/>
    </row>
    <row r="124" customFormat="false" ht="17" hidden="false" customHeight="true" outlineLevel="0" collapsed="false">
      <c r="A124" s="75" t="s">
        <v>152</v>
      </c>
      <c r="B124" s="55" t="n">
        <f aca="false">$B$2/C124/1000000</f>
        <v>0.00259688184742879</v>
      </c>
      <c r="C124" s="54" t="n">
        <v>115443.2414</v>
      </c>
      <c r="D124" s="56" t="n">
        <f aca="false">IF(($D$14 - B124)/B124&lt;0,"",($D$14 - B124)/B124)</f>
        <v>1.69225186618419</v>
      </c>
      <c r="E124" s="56" t="str">
        <f aca="false">IF((C124 - $E$14)/$E$14&lt;0,"",(C124 - $E$14)/$E$14)</f>
        <v/>
      </c>
      <c r="F124" s="33" t="n">
        <f aca="false">($B$3- B124)/B124</f>
        <v>-0.278750397576046</v>
      </c>
      <c r="G124" s="33" t="n">
        <f aca="false">- $B$6*LN(  (F124+1+$B$9) / (1+$B$9)  )</f>
        <v>1.34196144130717</v>
      </c>
      <c r="H124" s="33" t="n">
        <f aca="false">(3.085678E+016)*G124/$B$2/31557600</f>
        <v>4.37689342095825</v>
      </c>
      <c r="I124" s="76" t="str">
        <f aca="false">IF(ISNUMBER(K124),$O$3/G124,"")</f>
        <v/>
      </c>
      <c r="J124" s="76" t="str">
        <f aca="false">IF(ISNUMBER(K124),$B$2/K124/1000000,"")</f>
        <v/>
      </c>
      <c r="K124" s="76" t="str">
        <f aca="false">IF($O$3&lt;G124 , C124*(  (1+$B$9/(F124+1))*EXP($O$3/$B$6)  -  $B$9/(F124+1)  ) , "")</f>
        <v/>
      </c>
      <c r="L124" s="34" t="n">
        <f aca="false">B124*(1+$J$5)</f>
        <v>0.020275414711985</v>
      </c>
      <c r="M124" s="34" t="n">
        <f aca="false">C124/(1+$J$5)</f>
        <v>14786.0086838465</v>
      </c>
      <c r="N124" s="34" t="n">
        <f aca="false">B124*(1+$N$6)</f>
        <v>0.020283903732114</v>
      </c>
      <c r="O124" s="34" t="n">
        <f aca="false">C124/(1+$N$6)</f>
        <v>14779.820588744</v>
      </c>
      <c r="P124" s="34" t="n">
        <f aca="false">N124 - L124</f>
        <v>8.4890201289857E-006</v>
      </c>
      <c r="Q124" s="34" t="n">
        <f aca="false">(M124-O124)</f>
        <v>6.18809510251413</v>
      </c>
      <c r="R124" s="58" t="n">
        <f aca="false">L124/(1+$K$5)</f>
        <v>0.158302327905294</v>
      </c>
      <c r="S124" s="58" t="n">
        <f aca="false">M124*(1+$K$5)</f>
        <v>1893.79690094863</v>
      </c>
      <c r="T124" s="58" t="n">
        <f aca="false">N124/(1+$O$6)</f>
        <v>0.158434913402409</v>
      </c>
      <c r="U124" s="58" t="n">
        <f aca="false">O124*(1+$O$6)</f>
        <v>1892.21208609845</v>
      </c>
      <c r="AMH124" s="2"/>
    </row>
    <row r="125" customFormat="false" ht="17" hidden="false" customHeight="true" outlineLevel="0" collapsed="false">
      <c r="A125" s="75" t="s">
        <v>153</v>
      </c>
      <c r="B125" s="55" t="n">
        <f aca="false">$B$2/C125/1000000</f>
        <v>0.0026007576334647</v>
      </c>
      <c r="C125" s="54" t="n">
        <v>115271.2018</v>
      </c>
      <c r="D125" s="56" t="n">
        <f aca="false">IF(($D$14 - B125)/B125&lt;0,"",($D$14 - B125)/B125)</f>
        <v>1.68823973062267</v>
      </c>
      <c r="E125" s="56" t="str">
        <f aca="false">IF((C125 - $E$14)/$E$14&lt;0,"",(C125 - $E$14)/$E$14)</f>
        <v/>
      </c>
      <c r="F125" s="33" t="n">
        <f aca="false">($B$3- B125)/B125</f>
        <v>-0.27982524172973</v>
      </c>
      <c r="G125" s="33" t="n">
        <f aca="false">- $B$6*LN(  (F125+1+$B$9) / (1+$B$9)  )</f>
        <v>1.34808609531922</v>
      </c>
      <c r="H125" s="33" t="n">
        <f aca="false">(3.085678E+016)*G125/$B$2/31557600</f>
        <v>4.39686937334097</v>
      </c>
      <c r="I125" s="76" t="str">
        <f aca="false">IF(ISNUMBER(K125),$O$3/G125,"")</f>
        <v/>
      </c>
      <c r="J125" s="76" t="str">
        <f aca="false">IF(ISNUMBER(K125),$B$2/K125/1000000,"")</f>
        <v/>
      </c>
      <c r="K125" s="76" t="str">
        <f aca="false">IF($O$3&lt;G125 , C125*(  (1+$B$9/(F125+1))*EXP($O$3/$B$6)  -  $B$9/(F125+1)  ) , "")</f>
        <v/>
      </c>
      <c r="L125" s="34" t="n">
        <f aca="false">B125*(1+$J$5)</f>
        <v>0.020305675299039</v>
      </c>
      <c r="M125" s="34" t="n">
        <f aca="false">C125/(1+$J$5)</f>
        <v>14763.9737947641</v>
      </c>
      <c r="N125" s="34" t="n">
        <f aca="false">B125*(1+$N$6)</f>
        <v>0.020314176988834</v>
      </c>
      <c r="O125" s="34" t="n">
        <f aca="false">C125/(1+$N$6)</f>
        <v>14757.7949214869</v>
      </c>
      <c r="P125" s="34" t="n">
        <f aca="false">N125 - L125</f>
        <v>8.50168979499646E-006</v>
      </c>
      <c r="Q125" s="34" t="n">
        <f aca="false">(M125-O125)</f>
        <v>6.17887327719654</v>
      </c>
      <c r="R125" s="58" t="n">
        <f aca="false">L125/(1+$K$5)</f>
        <v>0.158538590464777</v>
      </c>
      <c r="S125" s="58" t="n">
        <f aca="false">M125*(1+$K$5)</f>
        <v>1890.97466503971</v>
      </c>
      <c r="T125" s="58" t="n">
        <f aca="false">N125/(1+$O$6)</f>
        <v>0.158671373842677</v>
      </c>
      <c r="U125" s="58" t="n">
        <f aca="false">O125*(1+$O$6)</f>
        <v>1889.39221196412</v>
      </c>
      <c r="AMH125" s="2"/>
    </row>
    <row r="126" customFormat="false" ht="17" hidden="false" customHeight="true" outlineLevel="0" collapsed="false">
      <c r="A126" s="75" t="s">
        <v>154</v>
      </c>
      <c r="B126" s="55" t="n">
        <f aca="false">$B$2/C126/1000000</f>
        <v>0.00260127275547269</v>
      </c>
      <c r="C126" s="54" t="n">
        <v>115248.375</v>
      </c>
      <c r="D126" s="56" t="n">
        <f aca="false">IF(($D$14 - B126)/B126&lt;0,"",($D$14 - B126)/B126)</f>
        <v>1.68770738681325</v>
      </c>
      <c r="E126" s="56" t="str">
        <f aca="false">IF((C126 - $E$14)/$E$14&lt;0,"",(C126 - $E$14)/$E$14)</f>
        <v/>
      </c>
      <c r="F126" s="33" t="n">
        <f aca="false">($B$3- B126)/B126</f>
        <v>-0.279967855712368</v>
      </c>
      <c r="G126" s="33" t="n">
        <f aca="false">- $B$6*LN(  (F126+1+$B$9) / (1+$B$9)  )</f>
        <v>1.34889942207611</v>
      </c>
      <c r="H126" s="33" t="n">
        <f aca="false">(3.085678E+016)*G126/$B$2/31557600</f>
        <v>4.39952209079003</v>
      </c>
      <c r="I126" s="76" t="str">
        <f aca="false">IF(ISNUMBER(K126),$O$3/G126,"")</f>
        <v/>
      </c>
      <c r="J126" s="76" t="str">
        <f aca="false">IF(ISNUMBER(K126),$B$2/K126/1000000,"")</f>
        <v/>
      </c>
      <c r="K126" s="76" t="str">
        <f aca="false">IF($O$3&lt;G126 , C126*(  (1+$B$9/(F126+1))*EXP($O$3/$B$6)  -  $B$9/(F126+1)  ) , "")</f>
        <v/>
      </c>
      <c r="L126" s="34" t="n">
        <f aca="false">B126*(1+$J$5)</f>
        <v>0.0203096971656286</v>
      </c>
      <c r="M126" s="34" t="n">
        <f aca="false">C126/(1+$J$5)</f>
        <v>14761.0501306419</v>
      </c>
      <c r="N126" s="34" t="n">
        <f aca="false">B126*(1+$N$6)</f>
        <v>0.0203182005393204</v>
      </c>
      <c r="O126" s="34" t="n">
        <f aca="false">C126/(1+$N$6)</f>
        <v>14754.8724809479</v>
      </c>
      <c r="P126" s="34" t="n">
        <f aca="false">N126 - L126</f>
        <v>8.50337369182053E-006</v>
      </c>
      <c r="Q126" s="34" t="n">
        <f aca="false">(M126-O126)</f>
        <v>6.17764969400923</v>
      </c>
      <c r="R126" s="58" t="n">
        <f aca="false">L126/(1+$K$5)</f>
        <v>0.158569991590362</v>
      </c>
      <c r="S126" s="58" t="n">
        <f aca="false">M126*(1+$K$5)</f>
        <v>1890.60020116834</v>
      </c>
      <c r="T126" s="58" t="n">
        <f aca="false">N126/(1+$O$6)</f>
        <v>0.158702801268152</v>
      </c>
      <c r="U126" s="58" t="n">
        <f aca="false">O126*(1+$O$6)</f>
        <v>1889.01806146104</v>
      </c>
      <c r="AMH126" s="2"/>
    </row>
    <row r="127" customFormat="false" ht="17" hidden="false" customHeight="true" outlineLevel="0" collapsed="false">
      <c r="A127" s="75" t="s">
        <v>155</v>
      </c>
      <c r="B127" s="55" t="n">
        <f aca="false">$B$2/C127/1000000</f>
        <v>0.00260340611026449</v>
      </c>
      <c r="C127" s="54" t="n">
        <v>115153.935</v>
      </c>
      <c r="D127" s="56" t="n">
        <f aca="false">IF(($D$14 - B127)/B127&lt;0,"",($D$14 - B127)/B127)</f>
        <v>1.68550495154585</v>
      </c>
      <c r="E127" s="56" t="str">
        <f aca="false">IF((C127 - $E$14)/$E$14&lt;0,"",(C127 - $E$14)/$E$14)</f>
        <v/>
      </c>
      <c r="F127" s="33" t="n">
        <f aca="false">($B$3- B127)/B127</f>
        <v>-0.280557884298077</v>
      </c>
      <c r="G127" s="33" t="n">
        <f aca="false">- $B$6*LN(  (F127+1+$B$9) / (1+$B$9)  )</f>
        <v>1.35226606465846</v>
      </c>
      <c r="H127" s="33" t="n">
        <f aca="false">(3.085678E+016)*G127/$B$2/31557600</f>
        <v>4.41050261177658</v>
      </c>
      <c r="I127" s="76" t="str">
        <f aca="false">IF(ISNUMBER(K127),$O$3/G127,"")</f>
        <v/>
      </c>
      <c r="J127" s="76" t="str">
        <f aca="false">IF(ISNUMBER(K127),$B$2/K127/1000000,"")</f>
        <v/>
      </c>
      <c r="K127" s="76" t="str">
        <f aca="false">IF($O$3&lt;G127 , C127*(  (1+$B$9/(F127+1))*EXP($O$3/$B$6)  -  $B$9/(F127+1)  ) , "")</f>
        <v/>
      </c>
      <c r="L127" s="34" t="n">
        <f aca="false">B127*(1+$J$5)</f>
        <v>0.020326353546501</v>
      </c>
      <c r="M127" s="34" t="n">
        <f aca="false">C127/(1+$J$5)</f>
        <v>14748.9542240893</v>
      </c>
      <c r="N127" s="34" t="n">
        <f aca="false">B127*(1+$N$6)</f>
        <v>0.0203348638939764</v>
      </c>
      <c r="O127" s="34" t="n">
        <f aca="false">C127/(1+$N$6)</f>
        <v>14742.7816366553</v>
      </c>
      <c r="P127" s="34" t="n">
        <f aca="false">N127 - L127</f>
        <v>8.51034747531565E-006</v>
      </c>
      <c r="Q127" s="34" t="n">
        <f aca="false">(M127-O127)</f>
        <v>6.17258743402272</v>
      </c>
      <c r="R127" s="58" t="n">
        <f aca="false">L127/(1+$K$5)</f>
        <v>0.158700037949662</v>
      </c>
      <c r="S127" s="58" t="n">
        <f aca="false">M127*(1+$K$5)</f>
        <v>1889.05095344144</v>
      </c>
      <c r="T127" s="58" t="n">
        <f aca="false">N127/(1+$O$6)</f>
        <v>0.158832956547272</v>
      </c>
      <c r="U127" s="58" t="n">
        <f aca="false">O127*(1+$O$6)</f>
        <v>1887.47011021466</v>
      </c>
      <c r="AMH127" s="2"/>
    </row>
    <row r="128" customFormat="false" ht="17" hidden="false" customHeight="true" outlineLevel="0" collapsed="false">
      <c r="A128" s="75" t="s">
        <v>156</v>
      </c>
      <c r="B128" s="55" t="n">
        <f aca="false">$B$2/C128/1000000</f>
        <v>0.002603978400611</v>
      </c>
      <c r="C128" s="54" t="n">
        <v>115128.627</v>
      </c>
      <c r="D128" s="56" t="n">
        <f aca="false">IF(($D$14 - B128)/B128&lt;0,"",($D$14 - B128)/B128)</f>
        <v>1.6849147436705</v>
      </c>
      <c r="E128" s="56" t="str">
        <f aca="false">IF((C128 - $E$14)/$E$14&lt;0,"",(C128 - $E$14)/$E$14)</f>
        <v/>
      </c>
      <c r="F128" s="33" t="n">
        <f aca="false">($B$3- B128)/B128</f>
        <v>-0.280715999963548</v>
      </c>
      <c r="G128" s="33" t="n">
        <f aca="false">- $B$6*LN(  (F128+1+$B$9) / (1+$B$9)  )</f>
        <v>1.35316872552243</v>
      </c>
      <c r="H128" s="33" t="n">
        <f aca="false">(3.085678E+016)*G128/$B$2/31557600</f>
        <v>4.41344669815288</v>
      </c>
      <c r="I128" s="76" t="str">
        <f aca="false">IF(ISNUMBER(K128),$O$3/G128,"")</f>
        <v/>
      </c>
      <c r="J128" s="76" t="str">
        <f aca="false">IF(ISNUMBER(K128),$B$2/K128/1000000,"")</f>
        <v/>
      </c>
      <c r="K128" s="76" t="str">
        <f aca="false">IF($O$3&lt;G128 , C128*(  (1+$B$9/(F128+1))*EXP($O$3/$B$6)  -  $B$9/(F128+1)  ) , "")</f>
        <v/>
      </c>
      <c r="L128" s="34" t="n">
        <f aca="false">B128*(1+$J$5)</f>
        <v>0.0203308217606104</v>
      </c>
      <c r="M128" s="34" t="n">
        <f aca="false">C128/(1+$J$5)</f>
        <v>14745.7127670475</v>
      </c>
      <c r="N128" s="34" t="n">
        <f aca="false">B128*(1+$N$6)</f>
        <v>0.0203393339788617</v>
      </c>
      <c r="O128" s="34" t="n">
        <f aca="false">C128/(1+$N$6)</f>
        <v>14739.5415361962</v>
      </c>
      <c r="P128" s="34" t="n">
        <f aca="false">N128 - L128</f>
        <v>8.51221825132892E-006</v>
      </c>
      <c r="Q128" s="34" t="n">
        <f aca="false">(M128-O128)</f>
        <v>6.17123085126514</v>
      </c>
      <c r="R128" s="58" t="n">
        <f aca="false">L128/(1+$K$5)</f>
        <v>0.158734923978142</v>
      </c>
      <c r="S128" s="58" t="n">
        <f aca="false">M128*(1+$K$5)</f>
        <v>1888.6357865474</v>
      </c>
      <c r="T128" s="58" t="n">
        <f aca="false">N128/(1+$O$6)</f>
        <v>0.15886787179441</v>
      </c>
      <c r="U128" s="58" t="n">
        <f aca="false">O128*(1+$O$6)</f>
        <v>1887.05529075105</v>
      </c>
      <c r="AMH128" s="2"/>
    </row>
    <row r="129" customFormat="false" ht="17" hidden="false" customHeight="true" outlineLevel="0" collapsed="false">
      <c r="A129" s="75" t="s">
        <v>157</v>
      </c>
      <c r="B129" s="55" t="n">
        <f aca="false">$B$2/C129/1000000</f>
        <v>0.0026040424111027</v>
      </c>
      <c r="C129" s="54" t="n">
        <v>115125.797</v>
      </c>
      <c r="D129" s="56" t="n">
        <f aca="false">IF(($D$14 - B129)/B129&lt;0,"",($D$14 - B129)/B129)</f>
        <v>1.68484874523968</v>
      </c>
      <c r="E129" s="56" t="str">
        <f aca="false">IF((C129 - $E$14)/$E$14&lt;0,"",(C129 - $E$14)/$E$14)</f>
        <v/>
      </c>
      <c r="F129" s="33" t="n">
        <f aca="false">($B$3- B129)/B129</f>
        <v>-0.280733680828622</v>
      </c>
      <c r="G129" s="33" t="n">
        <f aca="false">- $B$6*LN(  (F129+1+$B$9) / (1+$B$9)  )</f>
        <v>1.35326967551487</v>
      </c>
      <c r="H129" s="33" t="n">
        <f aca="false">(3.085678E+016)*G129/$B$2/31557600</f>
        <v>4.41377595303617</v>
      </c>
      <c r="I129" s="76" t="str">
        <f aca="false">IF(ISNUMBER(K129),$O$3/G129,"")</f>
        <v/>
      </c>
      <c r="J129" s="76" t="str">
        <f aca="false">IF(ISNUMBER(K129),$B$2/K129/1000000,"")</f>
        <v/>
      </c>
      <c r="K129" s="76" t="str">
        <f aca="false">IF($O$3&lt;G129 , C129*(  (1+$B$9/(F129+1))*EXP($O$3/$B$6)  -  $B$9/(F129+1)  ) , "")</f>
        <v/>
      </c>
      <c r="L129" s="34" t="n">
        <f aca="false">B129*(1+$J$5)</f>
        <v>0.0203313215289254</v>
      </c>
      <c r="M129" s="34" t="n">
        <f aca="false">C129/(1+$J$5)</f>
        <v>14745.350299708</v>
      </c>
      <c r="N129" s="34" t="n">
        <f aca="false">B129*(1+$N$6)</f>
        <v>0.0203398339564225</v>
      </c>
      <c r="O129" s="34" t="n">
        <f aca="false">C129/(1+$N$6)</f>
        <v>14739.179220553</v>
      </c>
      <c r="P129" s="34" t="n">
        <f aca="false">N129 - L129</f>
        <v>8.51242749702955E-006</v>
      </c>
      <c r="Q129" s="34" t="n">
        <f aca="false">(M129-O129)</f>
        <v>6.17107915499582</v>
      </c>
      <c r="R129" s="58" t="n">
        <f aca="false">L129/(1+$K$5)</f>
        <v>0.158738825969238</v>
      </c>
      <c r="S129" s="58" t="n">
        <f aca="false">M129*(1+$K$5)</f>
        <v>1888.58936161022</v>
      </c>
      <c r="T129" s="58" t="n">
        <f aca="false">N129/(1+$O$6)</f>
        <v>0.158871777053604</v>
      </c>
      <c r="U129" s="58" t="n">
        <f aca="false">O129*(1+$O$6)</f>
        <v>1887.00890466436</v>
      </c>
      <c r="AMH129" s="2"/>
    </row>
    <row r="130" customFormat="false" ht="17" hidden="false" customHeight="true" outlineLevel="0" collapsed="false">
      <c r="A130" s="75" t="s">
        <v>158</v>
      </c>
      <c r="B130" s="55" t="n">
        <f aca="false">$B$2/C130/1000000</f>
        <v>0.00260841929137993</v>
      </c>
      <c r="C130" s="54" t="n">
        <v>114932.618</v>
      </c>
      <c r="D130" s="56" t="n">
        <f aca="false">IF(($D$14 - B130)/B130&lt;0,"",($D$14 - B130)/B130)</f>
        <v>1.68034361772463</v>
      </c>
      <c r="E130" s="56" t="str">
        <f aca="false">IF((C130 - $E$14)/$E$14&lt;0,"",(C130 - $E$14)/$E$14)</f>
        <v/>
      </c>
      <c r="F130" s="33" t="n">
        <f aca="false">($B$3- B130)/B130</f>
        <v>-0.281940596671048</v>
      </c>
      <c r="G130" s="33" t="n">
        <f aca="false">- $B$6*LN(  (F130+1+$B$9) / (1+$B$9)  )</f>
        <v>1.36016650884295</v>
      </c>
      <c r="H130" s="33" t="n">
        <f aca="false">(3.085678E+016)*G130/$B$2/31557600</f>
        <v>4.43627041784713</v>
      </c>
      <c r="I130" s="76" t="str">
        <f aca="false">IF(ISNUMBER(K130),$O$3/G130,"")</f>
        <v/>
      </c>
      <c r="J130" s="76" t="str">
        <f aca="false">IF(ISNUMBER(K130),$B$2/K130/1000000,"")</f>
        <v/>
      </c>
      <c r="K130" s="76" t="str">
        <f aca="false">IF($O$3&lt;G130 , C130*(  (1+$B$9/(F130+1))*EXP($O$3/$B$6)  -  $B$9/(F130+1)  ) , "")</f>
        <v/>
      </c>
      <c r="L130" s="34" t="n">
        <f aca="false">B130*(1+$J$5)</f>
        <v>0.0203654944593779</v>
      </c>
      <c r="M130" s="34" t="n">
        <f aca="false">C130/(1+$J$5)</f>
        <v>14720.6078692556</v>
      </c>
      <c r="N130" s="34" t="n">
        <f aca="false">B130*(1+$N$6)</f>
        <v>0.020374021194582</v>
      </c>
      <c r="O130" s="34" t="n">
        <f aca="false">C130/(1+$N$6)</f>
        <v>14714.4471450595</v>
      </c>
      <c r="P130" s="34" t="n">
        <f aca="false">N130 - L130</f>
        <v>8.52673520410421E-006</v>
      </c>
      <c r="Q130" s="34" t="n">
        <f aca="false">(M130-O130)</f>
        <v>6.1607241960628</v>
      </c>
      <c r="R130" s="58" t="n">
        <f aca="false">L130/(1+$K$5)</f>
        <v>0.159005634541039</v>
      </c>
      <c r="S130" s="58" t="n">
        <f aca="false">M130*(1+$K$5)</f>
        <v>1885.42034290379</v>
      </c>
      <c r="T130" s="58" t="n">
        <f aca="false">N130/(1+$O$6)</f>
        <v>0.159138809089883</v>
      </c>
      <c r="U130" s="58" t="n">
        <f aca="false">O130*(1+$O$6)</f>
        <v>1883.84253793602</v>
      </c>
      <c r="AMH130" s="2"/>
    </row>
    <row r="131" customFormat="false" ht="17" hidden="false" customHeight="true" outlineLevel="0" collapsed="false">
      <c r="A131" s="75" t="s">
        <v>159</v>
      </c>
      <c r="B131" s="55" t="n">
        <f aca="false">$B$2/C131/1000000</f>
        <v>0.00299792458</v>
      </c>
      <c r="C131" s="54" t="n">
        <v>100000</v>
      </c>
      <c r="D131" s="56" t="n">
        <f aca="false">IF(($D$14 - B131)/B131&lt;0,"",($D$14 - B131)/B131)</f>
        <v>1.33210002901407</v>
      </c>
      <c r="E131" s="56" t="str">
        <f aca="false">IF((C131 - $E$14)/$E$14&lt;0,"",(C131 - $E$14)/$E$14)</f>
        <v/>
      </c>
      <c r="F131" s="33" t="n">
        <f aca="false">($B$3- B131)/B131</f>
        <v>-0.375234449693861</v>
      </c>
      <c r="G131" s="33" t="n">
        <f aca="false">- $B$6*LN(  (F131+1+$B$9) / (1+$B$9)  )</f>
        <v>1.93172633394508</v>
      </c>
      <c r="H131" s="33" t="n">
        <f aca="false">(3.085678E+016)*G131/$B$2/31557600</f>
        <v>6.30044949272185</v>
      </c>
      <c r="I131" s="76" t="str">
        <f aca="false">IF(ISNUMBER(K131),$O$3/G131,"")</f>
        <v/>
      </c>
      <c r="J131" s="76" t="str">
        <f aca="false">IF(ISNUMBER(K131),$B$2/K131/1000000,"")</f>
        <v/>
      </c>
      <c r="K131" s="76" t="str">
        <f aca="false">IF($O$3&lt;G131 , C131*(  (1+$B$9/(F131+1))*EXP($O$3/$B$6)  -  $B$9/(F131+1)  ) , "")</f>
        <v/>
      </c>
      <c r="L131" s="34" t="n">
        <f aca="false">B131*(1+$J$5)</f>
        <v>0.023406595950808</v>
      </c>
      <c r="M131" s="34" t="n">
        <f aca="false">C131/(1+$J$5)</f>
        <v>12808.0331984221</v>
      </c>
      <c r="N131" s="34" t="n">
        <f aca="false">B131*(1+$N$6)</f>
        <v>0.023416395950808</v>
      </c>
      <c r="O131" s="34" t="n">
        <f aca="false">C131/(1+$N$6)</f>
        <v>12802.6729061889</v>
      </c>
      <c r="P131" s="34" t="n">
        <f aca="false">N131 - L131</f>
        <v>9.80000000000078E-006</v>
      </c>
      <c r="Q131" s="34" t="n">
        <f aca="false">(M131-O131)</f>
        <v>5.36029223319565</v>
      </c>
      <c r="R131" s="58" t="n">
        <f aca="false">L131/(1+$K$5)</f>
        <v>0.182749338545528</v>
      </c>
      <c r="S131" s="58" t="n">
        <f aca="false">M131*(1+$K$5)</f>
        <v>1640.45714411881</v>
      </c>
      <c r="T131" s="58" t="n">
        <f aca="false">N131/(1+$O$6)</f>
        <v>0.182902399541024</v>
      </c>
      <c r="U131" s="58" t="n">
        <f aca="false">O131*(1+$O$6)</f>
        <v>1639.08433542862</v>
      </c>
      <c r="AMH131" s="2"/>
    </row>
    <row r="132" s="60" customFormat="true" ht="17" hidden="false" customHeight="true" outlineLevel="0" collapsed="false">
      <c r="A132" s="67" t="s">
        <v>160</v>
      </c>
      <c r="B132" s="47" t="n">
        <f aca="false">$B$2/C132/1000000</f>
        <v>0.00418748813666</v>
      </c>
      <c r="C132" s="46" t="n">
        <v>71592.4316000854</v>
      </c>
      <c r="D132" s="48" t="n">
        <f aca="false">IF(($D$14 - B132)/B132&lt;0,"",($D$14 - B132)/B132)</f>
        <v>0.669607118117472</v>
      </c>
      <c r="E132" s="48" t="str">
        <f aca="false">IF((C132 - $E$14)/$E$14&lt;0,"",(C132 - $E$14)/$E$14)</f>
        <v/>
      </c>
      <c r="F132" s="73" t="n">
        <f aca="false">($B$3- B132)/B132</f>
        <v>-0.552715150736181</v>
      </c>
      <c r="G132" s="73" t="n">
        <f aca="false">- $B$6*LN(  (F132+1+$B$9) / (1+$B$9)  )</f>
        <v>3.30412208598519</v>
      </c>
      <c r="H132" s="73" t="n">
        <f aca="false">(3.085678E+016)*G132/$B$2/31557600</f>
        <v>10.7766063726128</v>
      </c>
      <c r="I132" s="74" t="str">
        <f aca="false">IF(ISNUMBER(K132),$O$3/G132,"")</f>
        <v/>
      </c>
      <c r="J132" s="74" t="str">
        <f aca="false">IF(ISNUMBER(K132),$B$2/K132/1000000,"")</f>
        <v/>
      </c>
      <c r="K132" s="74" t="str">
        <f aca="false">IF($O$3&lt;G132 , C132*(  (1+$B$9/(F132+1))*EXP($O$3/$B$6)  -  $B$9/(F132+1)  ) , "")</f>
        <v/>
      </c>
      <c r="L132" s="51" t="n">
        <f aca="false">B132*(1+$J$5)</f>
        <v>0.0326942323757866</v>
      </c>
      <c r="M132" s="51" t="n">
        <f aca="false">C132/(1+$J$5)</f>
        <v>9169.58240689654</v>
      </c>
      <c r="N132" s="51" t="n">
        <f aca="false">B132*(1+$N$6)</f>
        <v>0.0327079209735629</v>
      </c>
      <c r="O132" s="51" t="n">
        <f aca="false">C132/(1+$N$6)</f>
        <v>9165.74484334592</v>
      </c>
      <c r="P132" s="51" t="n">
        <f aca="false">N132 - L132</f>
        <v>1.36885977762916E-005</v>
      </c>
      <c r="Q132" s="51" t="n">
        <f aca="false">(M132-O132)</f>
        <v>3.83756355061632</v>
      </c>
      <c r="R132" s="52" t="n">
        <f aca="false">L132/(1+$K$5)</f>
        <v>0.255263488697191</v>
      </c>
      <c r="S132" s="52" t="n">
        <f aca="false">M132*(1+$K$5)</f>
        <v>1174.44315883198</v>
      </c>
      <c r="T132" s="52" t="n">
        <f aca="false">N132/(1+$O$6)</f>
        <v>0.25547728363623</v>
      </c>
      <c r="U132" s="52" t="n">
        <f aca="false">O132*(1+$O$6)</f>
        <v>1173.46033170945</v>
      </c>
      <c r="AMH132" s="68"/>
      <c r="AMI132" s="2"/>
      <c r="AMJ132" s="2"/>
    </row>
    <row r="133" customFormat="false" ht="17" hidden="false" customHeight="true" outlineLevel="0" collapsed="false">
      <c r="A133" s="53" t="s">
        <v>161</v>
      </c>
      <c r="B133" s="55" t="n">
        <f aca="false">$B$2/C133/1000000</f>
        <v>0.00492345809832</v>
      </c>
      <c r="C133" s="54" t="n">
        <v>60890.6284999757</v>
      </c>
      <c r="D133" s="56" t="n">
        <f aca="false">IF(($D$14 - B133)/B133&lt;0,"",($D$14 - B133)/B133)</f>
        <v>0.420030364914784</v>
      </c>
      <c r="E133" s="56" t="str">
        <f aca="false">IF((C133 - $E$14)/$E$14&lt;0,"",(C133 - $E$14)/$E$14)</f>
        <v/>
      </c>
      <c r="F133" s="33" t="n">
        <f aca="false">($B$3- B133)/B133</f>
        <v>-0.61957632976726</v>
      </c>
      <c r="G133" s="33" t="n">
        <f aca="false">- $B$6*LN(  (F133+1+$B$9) / (1+$B$9)  )</f>
        <v>3.96904567996191</v>
      </c>
      <c r="H133" s="33" t="n">
        <f aca="false">(3.085678E+016)*G133/$B$2/31557600</f>
        <v>12.9452973754495</v>
      </c>
      <c r="I133" s="76" t="str">
        <f aca="false">IF(ISNUMBER(K133),$O$3/G133,"")</f>
        <v/>
      </c>
      <c r="J133" s="76" t="str">
        <f aca="false">IF(ISNUMBER(K133),$B$2/K133/1000000,"")</f>
        <v/>
      </c>
      <c r="K133" s="76" t="str">
        <f aca="false">IF($O$3&lt;G133 , C133*(  (1+$B$9/(F133+1))*EXP($O$3/$B$6)  -  $B$9/(F133+1)  ) , "")</f>
        <v/>
      </c>
      <c r="L133" s="34" t="n">
        <f aca="false">B133*(1+$J$5)</f>
        <v>0.0384403914484432</v>
      </c>
      <c r="M133" s="34" t="n">
        <f aca="false">C133/(1+$J$5)</f>
        <v>7798.89191300473</v>
      </c>
      <c r="N133" s="34" t="n">
        <f aca="false">B133*(1+$N$6)</f>
        <v>0.0384564858791322</v>
      </c>
      <c r="O133" s="34" t="n">
        <f aca="false">C133/(1+$N$6)</f>
        <v>7795.6279973745</v>
      </c>
      <c r="P133" s="34" t="n">
        <f aca="false">N133 - L133</f>
        <v>1.60944306889579E-005</v>
      </c>
      <c r="Q133" s="34" t="n">
        <f aca="false">(M133-O133)</f>
        <v>3.26391563022844</v>
      </c>
      <c r="R133" s="58" t="n">
        <f aca="false">L133/(1+$K$5)</f>
        <v>0.300127200272865</v>
      </c>
      <c r="S133" s="58" t="n">
        <f aca="false">M133*(1+$K$5)</f>
        <v>998.884665326698</v>
      </c>
      <c r="T133" s="58" t="n">
        <f aca="false">N133/(1+$O$6)</f>
        <v>0.300378570638497</v>
      </c>
      <c r="U133" s="58" t="n">
        <f aca="false">O133*(1+$O$6)</f>
        <v>998.048753487138</v>
      </c>
      <c r="AMH133" s="2"/>
    </row>
    <row r="134" customFormat="false" ht="17" hidden="false" customHeight="true" outlineLevel="0" collapsed="false">
      <c r="A134" s="75" t="s">
        <v>162</v>
      </c>
      <c r="B134" s="55" t="n">
        <f aca="false">$B$2/C134/1000000</f>
        <v>0.00699146087801033</v>
      </c>
      <c r="C134" s="54" t="n">
        <v>42879.80198</v>
      </c>
      <c r="D134" s="56" t="str">
        <f aca="false">IF(($D$14 - B134)/B134&lt;0,"",($D$14 - B134)/B134)</f>
        <v/>
      </c>
      <c r="E134" s="56" t="str">
        <f aca="false">IF((C134 - $E$14)/$E$14&lt;0,"",(C134 - $E$14)/$E$14)</f>
        <v/>
      </c>
      <c r="F134" s="33" t="n">
        <f aca="false">($B$3- B134)/B134</f>
        <v>-0.73210176918947</v>
      </c>
      <c r="G134" s="33" t="n">
        <f aca="false">- $B$6*LN(  (F134+1+$B$9) / (1+$B$9)  )</f>
        <v>5.40919271722206</v>
      </c>
      <c r="H134" s="33" t="n">
        <f aca="false">(3.085678E+016)*G134/$B$2/31557600</f>
        <v>17.6424294230413</v>
      </c>
      <c r="I134" s="76" t="str">
        <f aca="false">IF(ISNUMBER(K134),$O$3/G134,"")</f>
        <v/>
      </c>
      <c r="J134" s="76" t="str">
        <f aca="false">IF(ISNUMBER(K134),$B$2/K134/1000000,"")</f>
        <v/>
      </c>
      <c r="K134" s="76" t="str">
        <f aca="false">IF($O$3&lt;G134 , C134*(  (1+$B$9/(F134+1))*EXP($O$3/$B$6)  -  $B$9/(F134+1)  ) , "")</f>
        <v/>
      </c>
      <c r="L134" s="34" t="n">
        <f aca="false">B134*(1+$J$5)</f>
        <v>0.0545865299511535</v>
      </c>
      <c r="M134" s="34" t="n">
        <f aca="false">C134/(1+$J$5)</f>
        <v>5492.05927301604</v>
      </c>
      <c r="N134" s="34" t="n">
        <f aca="false">B134*(1+$N$6)</f>
        <v>0.054609384534308</v>
      </c>
      <c r="O134" s="34" t="n">
        <f aca="false">C134/(1+$N$6)</f>
        <v>5489.76079032089</v>
      </c>
      <c r="P134" s="34" t="n">
        <f aca="false">N134 - L134</f>
        <v>2.28545831544927E-005</v>
      </c>
      <c r="Q134" s="34" t="n">
        <f aca="false">(M134-O134)</f>
        <v>2.29848269514332</v>
      </c>
      <c r="R134" s="58" t="n">
        <f aca="false">L134/(1+$K$5)</f>
        <v>0.426189791246626</v>
      </c>
      <c r="S134" s="58" t="n">
        <f aca="false">M134*(1+$K$5)</f>
        <v>703.424774964911</v>
      </c>
      <c r="T134" s="58" t="n">
        <f aca="false">N134/(1+$O$6)</f>
        <v>0.426546744843489</v>
      </c>
      <c r="U134" s="58" t="n">
        <f aca="false">O134*(1+$O$6)</f>
        <v>702.836117316992</v>
      </c>
      <c r="AMH134" s="2"/>
    </row>
    <row r="135" customFormat="false" ht="17" hidden="false" customHeight="true" outlineLevel="0" collapsed="false">
      <c r="A135" s="45" t="s">
        <v>163</v>
      </c>
      <c r="B135" s="47" t="n">
        <f aca="false">$B$2/C135/1000000</f>
        <v>0.01</v>
      </c>
      <c r="C135" s="46" t="n">
        <v>29979.2458</v>
      </c>
      <c r="D135" s="56" t="str">
        <f aca="false">IF(($D$14 - B135)/B135&lt;0,"",($D$14 - B135)/B135)</f>
        <v/>
      </c>
      <c r="E135" s="56" t="str">
        <f aca="false">IF((C135 - $E$14)/$E$14&lt;0,"",(C135 - $E$14)/$E$14)</f>
        <v/>
      </c>
      <c r="F135" s="33" t="n">
        <f aca="false">($B$3- B135)/B135</f>
        <v>-0.8127</v>
      </c>
      <c r="G135" s="33" t="n">
        <f aca="false">- $B$6*LN(  (F135+1+$B$9) / (1+$B$9)  )</f>
        <v>6.87897888963862</v>
      </c>
      <c r="H135" s="33" t="n">
        <f aca="false">(3.085678E+016)*G135/$B$2/31557600</f>
        <v>22.4362314133572</v>
      </c>
      <c r="I135" s="76" t="str">
        <f aca="false">IF(ISNUMBER(K135),$O$3/G135,"")</f>
        <v/>
      </c>
      <c r="J135" s="76" t="str">
        <f aca="false">IF(ISNUMBER(K135),$B$2/K135/1000000,"")</f>
        <v/>
      </c>
      <c r="K135" s="76" t="str">
        <f aca="false">IF($O$3&lt;G135 , C135*(  (1+$B$9/(F135+1))*EXP($O$3/$B$6)  -  $B$9/(F135+1)  ) , "")</f>
        <v/>
      </c>
      <c r="L135" s="34" t="n">
        <f aca="false">B135*(1+$J$5)</f>
        <v>0.078076</v>
      </c>
      <c r="M135" s="34" t="n">
        <f aca="false">C135/(1+$J$5)</f>
        <v>3839.75175470055</v>
      </c>
      <c r="N135" s="34" t="n">
        <f aca="false">B135*(1+$N$6)</f>
        <v>0.0781086892813294</v>
      </c>
      <c r="O135" s="34" t="n">
        <f aca="false">C135/(1+$N$6)</f>
        <v>3838.14477951636</v>
      </c>
      <c r="P135" s="34" t="n">
        <f aca="false">N135 - L135</f>
        <v>3.26892813294205E-005</v>
      </c>
      <c r="Q135" s="34" t="n">
        <f aca="false">(M135-O135)</f>
        <v>1.60697518418783</v>
      </c>
      <c r="R135" s="58" t="n">
        <f aca="false">L135/(1+$K$5)</f>
        <v>0.6095861776</v>
      </c>
      <c r="S135" s="58" t="n">
        <f aca="false">M135*(1+$K$5)</f>
        <v>491.79667947904</v>
      </c>
      <c r="T135" s="58" t="n">
        <f aca="false">N135/(1+$O$6)</f>
        <v>0.610096734124726</v>
      </c>
      <c r="U135" s="58" t="n">
        <f aca="false">O135*(1+$O$6)</f>
        <v>491.385121787443</v>
      </c>
      <c r="AMH135" s="2"/>
    </row>
    <row r="136" customFormat="false" ht="17" hidden="false" customHeight="true" outlineLevel="0" collapsed="false">
      <c r="A136" s="67" t="s">
        <v>164</v>
      </c>
      <c r="B136" s="47" t="n">
        <f aca="false">$B$2/C136/1000000</f>
        <v>0.01101916522</v>
      </c>
      <c r="C136" s="46" t="n">
        <v>27206.4582039183</v>
      </c>
      <c r="D136" s="48" t="str">
        <f aca="false">IF(($D$14 - B136)/B136&lt;0,"",($D$14 - B136)/B136)</f>
        <v/>
      </c>
      <c r="E136" s="48" t="str">
        <f aca="false">IF((C136 - $E$14)/$E$14&lt;0,"",(C136 - $E$14)/$E$14)</f>
        <v/>
      </c>
      <c r="F136" s="73" t="n">
        <f aca="false">($B$3- B136)/B136</f>
        <v>-0.83002342168348</v>
      </c>
      <c r="G136" s="73" t="n">
        <f aca="false">- $B$6*LN(  (F136+1+$B$9) / (1+$B$9)  )</f>
        <v>7.2775425170376</v>
      </c>
      <c r="H136" s="73" t="n">
        <f aca="false">(3.085678E+016)*G136/$B$2/31557600</f>
        <v>23.7361722796884</v>
      </c>
      <c r="I136" s="74" t="str">
        <f aca="false">IF(ISNUMBER(K136),$O$3/G136,"")</f>
        <v/>
      </c>
      <c r="J136" s="74" t="str">
        <f aca="false">IF(ISNUMBER(K136),$B$2/K136/1000000,"")</f>
        <v/>
      </c>
      <c r="K136" s="74" t="str">
        <f aca="false">IF($O$3&lt;G136 , C136*(  (1+$B$9/(F136+1))*EXP($O$3/$B$6)  -  $B$9/(F136+1)  ) , "")</f>
        <v/>
      </c>
      <c r="L136" s="51" t="n">
        <f aca="false">B136*(1+$J$5)</f>
        <v>0.0860332343716719</v>
      </c>
      <c r="M136" s="51" t="n">
        <f aca="false">C136/(1+$J$5)</f>
        <v>3484.61219887268</v>
      </c>
      <c r="N136" s="51" t="n">
        <f aca="false">B136*(1+$N$6)</f>
        <v>0.0860692552308611</v>
      </c>
      <c r="O136" s="51" t="n">
        <f aca="false">C136/(1+$N$6)</f>
        <v>3483.15385320664</v>
      </c>
      <c r="P136" s="51" t="n">
        <f aca="false">N136 - L136</f>
        <v>3.60208591892036E-005</v>
      </c>
      <c r="Q136" s="51" t="n">
        <f aca="false">(M136-O136)</f>
        <v>1.45834566603207</v>
      </c>
      <c r="R136" s="52" t="n">
        <f aca="false">L136/(1+$K$5)</f>
        <v>0.671713080680266</v>
      </c>
      <c r="S136" s="52" t="n">
        <f aca="false">M136*(1+$K$5)</f>
        <v>446.310287267877</v>
      </c>
      <c r="T136" s="52" t="n">
        <f aca="false">N136/(1+$O$6)</f>
        <v>0.672275671350277</v>
      </c>
      <c r="U136" s="52" t="n">
        <f aca="false">O136*(1+$O$6)</f>
        <v>445.93679464536</v>
      </c>
      <c r="AMH136" s="2"/>
    </row>
    <row r="137" customFormat="false" ht="17" hidden="false" customHeight="true" outlineLevel="0" collapsed="false">
      <c r="A137" s="53" t="s">
        <v>165</v>
      </c>
      <c r="B137" s="55" t="n">
        <f aca="false">$B$2/C137/1000000</f>
        <v>0.0126524094172</v>
      </c>
      <c r="C137" s="54" t="n">
        <v>23694.4954999998</v>
      </c>
      <c r="D137" s="56" t="str">
        <f aca="false">IF(($D$14 - B137)/B137&lt;0,"",($D$14 - B137)/B137)</f>
        <v/>
      </c>
      <c r="E137" s="56" t="str">
        <f aca="false">IF((C137 - $E$14)/$E$14&lt;0,"",(C137 - $E$14)/$E$14)</f>
        <v/>
      </c>
      <c r="F137" s="33" t="n">
        <f aca="false">($B$3- B137)/B137</f>
        <v>-0.851964954797163</v>
      </c>
      <c r="G137" s="33" t="n">
        <f aca="false">- $B$6*LN(  (F137+1+$B$9) / (1+$B$9)  )</f>
        <v>7.84514251533888</v>
      </c>
      <c r="H137" s="33" t="n">
        <f aca="false">(3.085678E+016)*G137/$B$2/31557600</f>
        <v>25.5874361251539</v>
      </c>
      <c r="I137" s="76" t="str">
        <f aca="false">IF(ISNUMBER(K137),$O$3/G137,"")</f>
        <v/>
      </c>
      <c r="J137" s="76" t="str">
        <f aca="false">IF(ISNUMBER(K137),$B$2/K137/1000000,"")</f>
        <v/>
      </c>
      <c r="K137" s="76" t="str">
        <f aca="false">IF($O$3&lt;G137 , C137*(  (1+$B$9/(F137+1))*EXP($O$3/$B$6)  -  $B$9/(F137+1)  ) , "")</f>
        <v/>
      </c>
      <c r="L137" s="34" t="n">
        <f aca="false">B137*(1+$J$5)</f>
        <v>0.0987849517657306</v>
      </c>
      <c r="M137" s="34" t="n">
        <f aca="false">C137/(1+$J$5)</f>
        <v>3034.79884983859</v>
      </c>
      <c r="N137" s="34" t="n">
        <f aca="false">B137*(1+$N$6)</f>
        <v>0.0988263115828239</v>
      </c>
      <c r="O137" s="34" t="n">
        <f aca="false">C137/(1+$N$6)</f>
        <v>3033.52875563661</v>
      </c>
      <c r="P137" s="34" t="n">
        <f aca="false">N137 - L137</f>
        <v>4.13598170933838E-005</v>
      </c>
      <c r="Q137" s="34" t="n">
        <f aca="false">(M137-O137)</f>
        <v>1.27009420198146</v>
      </c>
      <c r="R137" s="58" t="n">
        <f aca="false">L137/(1+$K$5)</f>
        <v>0.771273389406118</v>
      </c>
      <c r="S137" s="58" t="n">
        <f aca="false">M137*(1+$K$5)</f>
        <v>388.698044192658</v>
      </c>
      <c r="T137" s="58" t="n">
        <f aca="false">N137/(1+$O$6)</f>
        <v>0.771919366424264</v>
      </c>
      <c r="U137" s="58" t="n">
        <f aca="false">O137*(1+$O$6)</f>
        <v>388.372764099337</v>
      </c>
      <c r="AMH137" s="2"/>
    </row>
    <row r="138" customFormat="false" ht="17" hidden="false" customHeight="true" outlineLevel="0" collapsed="false">
      <c r="A138" s="67" t="s">
        <v>166</v>
      </c>
      <c r="B138" s="47" t="n">
        <f aca="false">$B$2/C138/1000000</f>
        <v>0.0134828595488</v>
      </c>
      <c r="C138" s="46" t="n">
        <v>22235.0798000178</v>
      </c>
      <c r="D138" s="48" t="str">
        <f aca="false">IF(($D$14 - B138)/B138&lt;0,"",($D$14 - B138)/B138)</f>
        <v/>
      </c>
      <c r="E138" s="48" t="str">
        <f aca="false">IF((C138 - $E$14)/$E$14&lt;0,"",(C138 - $E$14)/$E$14)</f>
        <v/>
      </c>
      <c r="F138" s="73" t="n">
        <f aca="false">($B$3- B138)/B138</f>
        <v>-0.86108288132641</v>
      </c>
      <c r="G138" s="73" t="n">
        <f aca="false">- $B$6*LN(  (F138+1+$B$9) / (1+$B$9)  )</f>
        <v>8.10621472765734</v>
      </c>
      <c r="H138" s="73" t="n">
        <f aca="false">(3.085678E+016)*G138/$B$2/31557600</f>
        <v>26.4389399115657</v>
      </c>
      <c r="I138" s="74" t="str">
        <f aca="false">IF(ISNUMBER(K138),$O$3/G138,"")</f>
        <v/>
      </c>
      <c r="J138" s="74" t="str">
        <f aca="false">IF(ISNUMBER(K138),$B$2/K138/1000000,"")</f>
        <v/>
      </c>
      <c r="K138" s="74" t="str">
        <f aca="false">IF($O$3&lt;G138 , C138*(  (1+$B$9/(F138+1))*EXP($O$3/$B$6)  -  $B$9/(F138+1)  ) , "")</f>
        <v/>
      </c>
      <c r="L138" s="51" t="n">
        <f aca="false">B138*(1+$J$5)</f>
        <v>0.105268774213211</v>
      </c>
      <c r="M138" s="51" t="n">
        <f aca="false">C138/(1+$J$5)</f>
        <v>2847.87640248192</v>
      </c>
      <c r="N138" s="51" t="n">
        <f aca="false">B138*(1+$N$6)</f>
        <v>0.105312848712102</v>
      </c>
      <c r="O138" s="51" t="n">
        <f aca="false">C138/(1+$N$6)</f>
        <v>2846.68453722635</v>
      </c>
      <c r="P138" s="51" t="n">
        <f aca="false">N138 - L138</f>
        <v>4.40744988915859E-005</v>
      </c>
      <c r="Q138" s="51" t="n">
        <f aca="false">(M138-O138)</f>
        <v>1.19186525556552</v>
      </c>
      <c r="R138" s="52" t="n">
        <f aca="false">L138/(1+$K$5)</f>
        <v>0.821896481547065</v>
      </c>
      <c r="S138" s="52" t="n">
        <f aca="false">M138*(1+$K$5)</f>
        <v>364.756955079911</v>
      </c>
      <c r="T138" s="52" t="n">
        <f aca="false">N138/(1+$O$6)</f>
        <v>0.822584857738526</v>
      </c>
      <c r="U138" s="52" t="n">
        <f aca="false">O138*(1+$O$6)</f>
        <v>364.451709972146</v>
      </c>
      <c r="AMH138" s="2"/>
    </row>
    <row r="139" customFormat="false" ht="17" hidden="false" customHeight="true" outlineLevel="0" collapsed="false">
      <c r="A139" s="53" t="s">
        <v>167</v>
      </c>
      <c r="B139" s="55" t="n">
        <f aca="false">$B$2/C139/1000000</f>
        <v>0.0149686</v>
      </c>
      <c r="C139" s="54" t="n">
        <v>20028.0893336718</v>
      </c>
      <c r="D139" s="56" t="str">
        <f aca="false">IF(($D$14 - B139)/B139&lt;0,"",($D$14 - B139)/B139)</f>
        <v/>
      </c>
      <c r="E139" s="56" t="str">
        <f aca="false">IF((C139 - $E$14)/$E$14&lt;0,"",(C139 - $E$14)/$E$14)</f>
        <v/>
      </c>
      <c r="F139" s="33" t="n">
        <f aca="false">($B$3- B139)/B139</f>
        <v>-0.87487139745868</v>
      </c>
      <c r="G139" s="33" t="n">
        <f aca="false">- $B$6*LN(  (F139+1+$B$9) / (1+$B$9)  )</f>
        <v>8.53551530163639</v>
      </c>
      <c r="H139" s="33" t="n">
        <f aca="false">(3.085678E+016)*G139/$B$2/31557600</f>
        <v>27.8391313030801</v>
      </c>
      <c r="I139" s="76" t="n">
        <f aca="false">IF(ISNUMBER(K139),$O$3/G139,"")</f>
        <v>0.988782003812384</v>
      </c>
      <c r="J139" s="76" t="n">
        <f aca="false">IF(ISNUMBER(K139),$B$2/K139/1000000,"")</f>
        <v>0.00191718325731079</v>
      </c>
      <c r="K139" s="76" t="n">
        <f aca="false">IF($O$3&lt;G139 , C139*(  (1+$B$9/(F139+1))*EXP($O$3/$B$6)  -  $B$9/(F139+1)  ) , "")</f>
        <v>156371.310283877</v>
      </c>
      <c r="L139" s="34" t="n">
        <f aca="false">B139*(1+$J$5)</f>
        <v>0.11686884136</v>
      </c>
      <c r="M139" s="34" t="n">
        <f aca="false">C139/(1+$J$5)</f>
        <v>2565.20433086631</v>
      </c>
      <c r="N139" s="34" t="n">
        <f aca="false">B139*(1+$N$6)</f>
        <v>0.116917772637651</v>
      </c>
      <c r="O139" s="34" t="n">
        <f aca="false">C139/(1+$N$6)</f>
        <v>2564.1307667493</v>
      </c>
      <c r="P139" s="34" t="n">
        <f aca="false">N139 - L139</f>
        <v>4.89312776507517E-005</v>
      </c>
      <c r="Q139" s="34" t="n">
        <f aca="false">(M139-O139)</f>
        <v>1.07356411701039</v>
      </c>
      <c r="R139" s="58" t="n">
        <f aca="false">L139/(1+$K$5)</f>
        <v>0.912465165802337</v>
      </c>
      <c r="S139" s="58" t="n">
        <f aca="false">M139*(1+$K$5)</f>
        <v>328.552222304717</v>
      </c>
      <c r="T139" s="58" t="n">
        <f aca="false">N139/(1+$O$6)</f>
        <v>0.913229397441939</v>
      </c>
      <c r="U139" s="58" t="n">
        <f aca="false">O139*(1+$O$6)</f>
        <v>328.277274953865</v>
      </c>
      <c r="AMH139" s="2"/>
    </row>
    <row r="140" customFormat="false" ht="17" hidden="false" customHeight="true" outlineLevel="0" collapsed="false">
      <c r="A140" s="53" t="s">
        <v>168</v>
      </c>
      <c r="B140" s="55" t="n">
        <f aca="false">$B$2/C140/1000000</f>
        <v>0.0153837973236856</v>
      </c>
      <c r="C140" s="54" t="n">
        <v>19487.546</v>
      </c>
      <c r="D140" s="56" t="str">
        <f aca="false">IF(($D$14 - B140)/B140&lt;0,"",($D$14 - B140)/B140)</f>
        <v/>
      </c>
      <c r="E140" s="56" t="str">
        <f aca="false">IF((C140 - $E$14)/$E$14&lt;0,"",(C140 - $E$14)/$E$14)</f>
        <v/>
      </c>
      <c r="F140" s="33" t="n">
        <f aca="false">($B$3- B140)/B140</f>
        <v>-0.878248525991938</v>
      </c>
      <c r="G140" s="33" t="n">
        <f aca="false">- $B$6*LN(  (F140+1+$B$9) / (1+$B$9)  )</f>
        <v>8.64787652938933</v>
      </c>
      <c r="H140" s="33" t="n">
        <f aca="false">(3.085678E+016)*G140/$B$2/31557600</f>
        <v>28.2056046631817</v>
      </c>
      <c r="I140" s="76" t="n">
        <f aca="false">IF(ISNUMBER(K140),$O$3/G140,"")</f>
        <v>0.975934831497793</v>
      </c>
      <c r="J140" s="76" t="n">
        <f aca="false">IF(ISNUMBER(K140),$B$2/K140/1000000,"")</f>
        <v>0.00197036186836581</v>
      </c>
      <c r="K140" s="76" t="n">
        <f aca="false">IF($O$3&lt;G140 , C140*(  (1+$B$9/(F140+1))*EXP($O$3/$B$6)  -  $B$9/(F140+1)  ) , "")</f>
        <v>152150.964151901</v>
      </c>
      <c r="L140" s="34" t="n">
        <f aca="false">B140*(1+$J$5)</f>
        <v>0.120110535984408</v>
      </c>
      <c r="M140" s="34" t="n">
        <f aca="false">C140/(1+$J$5)</f>
        <v>2495.97136123777</v>
      </c>
      <c r="N140" s="34" t="n">
        <f aca="false">B140*(1+$N$6)</f>
        <v>0.120160824512271</v>
      </c>
      <c r="O140" s="34" t="n">
        <f aca="false">C140/(1+$N$6)</f>
        <v>2494.92677182309</v>
      </c>
      <c r="P140" s="34" t="n">
        <f aca="false">N140 - L140</f>
        <v>5.02885278628878E-005</v>
      </c>
      <c r="Q140" s="34" t="n">
        <f aca="false">(M140-O140)</f>
        <v>1.04458941467828</v>
      </c>
      <c r="R140" s="58" t="n">
        <f aca="false">L140/(1+$K$5)</f>
        <v>0.937775020751861</v>
      </c>
      <c r="S140" s="58" t="n">
        <f aca="false">M140*(1+$K$5)</f>
        <v>319.68484057044</v>
      </c>
      <c r="T140" s="58" t="n">
        <f aca="false">N140/(1+$O$6)</f>
        <v>0.938560450561729</v>
      </c>
      <c r="U140" s="58" t="n">
        <f aca="false">O140*(1+$O$6)</f>
        <v>319.417313845447</v>
      </c>
      <c r="W140" s="60"/>
      <c r="AMH140" s="2"/>
    </row>
    <row r="141" customFormat="false" ht="17" hidden="false" customHeight="true" outlineLevel="0" collapsed="false">
      <c r="A141" s="53" t="s">
        <v>169</v>
      </c>
      <c r="B141" s="55" t="n">
        <f aca="false">$B$2/C141/1000000</f>
        <v>0.0161109456864324</v>
      </c>
      <c r="C141" s="54" t="n">
        <v>18607.9988</v>
      </c>
      <c r="D141" s="56" t="str">
        <f aca="false">IF(($D$14 - B141)/B141&lt;0,"",($D$14 - B141)/B141)</f>
        <v/>
      </c>
      <c r="E141" s="56" t="str">
        <f aca="false">IF((C141 - $E$14)/$E$14&lt;0,"",(C141 - $E$14)/$E$14)</f>
        <v/>
      </c>
      <c r="F141" s="33" t="n">
        <f aca="false">($B$3- B141)/B141</f>
        <v>-0.88374363389622</v>
      </c>
      <c r="G141" s="33" t="n">
        <f aca="false">- $B$6*LN(  (F141+1+$B$9) / (1+$B$9)  )</f>
        <v>8.83754274775969</v>
      </c>
      <c r="H141" s="33" t="n">
        <f aca="false">(3.085678E+016)*G141/$B$2/31557600</f>
        <v>28.8242132146723</v>
      </c>
      <c r="I141" s="76" t="n">
        <f aca="false">IF(ISNUMBER(K141),$O$3/G141,"")</f>
        <v>0.95498988399946</v>
      </c>
      <c r="J141" s="76" t="n">
        <f aca="false">IF(ISNUMBER(K141),$B$2/K141/1000000,"")</f>
        <v>0.00206349527206533</v>
      </c>
      <c r="K141" s="76" t="n">
        <f aca="false">IF($O$3&lt;G141 , C141*(  (1+$B$9/(F141+1))*EXP($O$3/$B$6)  -  $B$9/(F141+1)  ) , "")</f>
        <v>145283.811433181</v>
      </c>
      <c r="L141" s="34" t="n">
        <f aca="false">B141*(1+$J$5)</f>
        <v>0.12578781954139</v>
      </c>
      <c r="M141" s="34" t="n">
        <f aca="false">C141/(1+$J$5)</f>
        <v>2383.31866386598</v>
      </c>
      <c r="N141" s="34" t="n">
        <f aca="false">B141*(1+$N$6)</f>
        <v>0.125840485064993</v>
      </c>
      <c r="O141" s="34" t="n">
        <f aca="false">C141/(1+$N$6)</f>
        <v>2382.32122075155</v>
      </c>
      <c r="P141" s="34" t="n">
        <f aca="false">N141 - L141</f>
        <v>5.26655236026685E-005</v>
      </c>
      <c r="Q141" s="34" t="n">
        <f aca="false">(M141-O141)</f>
        <v>0.997443114429188</v>
      </c>
      <c r="R141" s="58" t="n">
        <f aca="false">L141/(1+$K$5)</f>
        <v>0.982100979851356</v>
      </c>
      <c r="S141" s="58" t="n">
        <f aca="false">M141*(1+$K$5)</f>
        <v>305.256245692143</v>
      </c>
      <c r="T141" s="58" t="n">
        <f aca="false">N141/(1+$O$6)</f>
        <v>0.982923534695328</v>
      </c>
      <c r="U141" s="58" t="n">
        <f aca="false">O141*(1+$O$6)</f>
        <v>305.000793467546</v>
      </c>
      <c r="W141" s="60"/>
      <c r="AMH141" s="2"/>
    </row>
    <row r="142" customFormat="false" ht="17" hidden="false" customHeight="true" outlineLevel="0" collapsed="false">
      <c r="A142" s="53" t="s">
        <v>170</v>
      </c>
      <c r="B142" s="55" t="n">
        <f aca="false">$B$2/C142/1000000</f>
        <v>0.0161218257535</v>
      </c>
      <c r="C142" s="54" t="n">
        <v>18595.440900043</v>
      </c>
      <c r="D142" s="56" t="str">
        <f aca="false">IF(($D$14 - B142)/B142&lt;0,"",($D$14 - B142)/B142)</f>
        <v/>
      </c>
      <c r="E142" s="56" t="str">
        <f aca="false">IF((C142 - $E$14)/$E$14&lt;0,"",(C142 - $E$14)/$E$14)</f>
        <v/>
      </c>
      <c r="F142" s="33" t="n">
        <f aca="false">($B$3- B142)/B142</f>
        <v>-0.883822091328994</v>
      </c>
      <c r="G142" s="33" t="n">
        <f aca="false">- $B$6*LN(  (F142+1+$B$9) / (1+$B$9)  )</f>
        <v>8.84031518535096</v>
      </c>
      <c r="H142" s="33" t="n">
        <f aca="false">(3.085678E+016)*G142/$B$2/31557600</f>
        <v>28.8332556979209</v>
      </c>
      <c r="I142" s="76" t="n">
        <f aca="false">IF(ISNUMBER(K142),$O$3/G142,"")</f>
        <v>0.954690386775868</v>
      </c>
      <c r="J142" s="76" t="n">
        <f aca="false">IF(ISNUMBER(K142),$B$2/K142/1000000,"")</f>
        <v>0.0020648887946673</v>
      </c>
      <c r="K142" s="76" t="n">
        <f aca="false">IF($O$3&lt;G142 , C142*(  (1+$B$9/(F142+1))*EXP($O$3/$B$6)  -  $B$9/(F142+1)  ) , "")</f>
        <v>145185.764373477</v>
      </c>
      <c r="L142" s="34" t="n">
        <f aca="false">B142*(1+$J$5)</f>
        <v>0.125872766753026</v>
      </c>
      <c r="M142" s="34" t="n">
        <f aca="false">C142/(1+$J$5)</f>
        <v>2381.71024387046</v>
      </c>
      <c r="N142" s="34" t="n">
        <f aca="false">B142*(1+$N$6)</f>
        <v>0.125925467842786</v>
      </c>
      <c r="O142" s="34" t="n">
        <f aca="false">C142/(1+$N$6)</f>
        <v>2380.71347389617</v>
      </c>
      <c r="P142" s="34" t="n">
        <f aca="false">N142 - L142</f>
        <v>5.27010897600211E-005</v>
      </c>
      <c r="Q142" s="34" t="n">
        <f aca="false">(M142-O142)</f>
        <v>0.996769974293784</v>
      </c>
      <c r="R142" s="58" t="n">
        <f aca="false">L142/(1+$K$5)</f>
        <v>0.982764213700929</v>
      </c>
      <c r="S142" s="58" t="n">
        <f aca="false">M142*(1+$K$5)</f>
        <v>305.050238725147</v>
      </c>
      <c r="T142" s="58" t="n">
        <f aca="false">N142/(1+$O$6)</f>
        <v>0.983587324033824</v>
      </c>
      <c r="U142" s="58" t="n">
        <f aca="false">O142*(1+$O$6)</f>
        <v>304.794958896492</v>
      </c>
      <c r="AMH142" s="2"/>
    </row>
    <row r="143" customFormat="false" ht="17" hidden="false" customHeight="true" outlineLevel="0" collapsed="false">
      <c r="A143" s="53" t="s">
        <v>171</v>
      </c>
      <c r="B143" s="55" t="n">
        <f aca="false">$B$2/C143/1000000</f>
        <v>0.0191961845631</v>
      </c>
      <c r="C143" s="54" t="n">
        <v>15617.2939999899</v>
      </c>
      <c r="D143" s="56" t="str">
        <f aca="false">IF(($D$14 - B143)/B143&lt;0,"",($D$14 - B143)/B143)</f>
        <v/>
      </c>
      <c r="E143" s="56" t="str">
        <f aca="false">IF((C143 - $E$14)/$E$14&lt;0,"",(C143 - $E$14)/$E$14)</f>
        <v/>
      </c>
      <c r="F143" s="33" t="n">
        <f aca="false">($B$3- B143)/B143</f>
        <v>-0.902428527198036</v>
      </c>
      <c r="G143" s="33" t="n">
        <f aca="false">- $B$6*LN(  (F143+1+$B$9) / (1+$B$9)  )</f>
        <v>9.55709656164119</v>
      </c>
      <c r="H143" s="33" t="n">
        <f aca="false">(3.085678E+016)*G143/$B$2/31557600</f>
        <v>31.1710841880555</v>
      </c>
      <c r="I143" s="76" t="n">
        <f aca="false">IF(ISNUMBER(K143),$O$3/G143,"")</f>
        <v>0.883088694258623</v>
      </c>
      <c r="J143" s="76" t="n">
        <f aca="false">IF(ISNUMBER(K143),$B$2/K143/1000000,"")</f>
        <v>0.00245865369162581</v>
      </c>
      <c r="K143" s="76" t="n">
        <f aca="false">IF($O$3&lt;G143 , C143*(  (1+$B$9/(F143+1))*EXP($O$3/$B$6)  -  $B$9/(F143+1)  ) , "")</f>
        <v>121933.584636622</v>
      </c>
      <c r="L143" s="34" t="n">
        <f aca="false">B143*(1+$J$5)</f>
        <v>0.149876130594859</v>
      </c>
      <c r="M143" s="34" t="n">
        <f aca="false">C143/(1+$J$5)</f>
        <v>2000.26820021388</v>
      </c>
      <c r="N143" s="34" t="n">
        <f aca="false">B143*(1+$N$6)</f>
        <v>0.149938881542623</v>
      </c>
      <c r="O143" s="34" t="n">
        <f aca="false">C143/(1+$N$6)</f>
        <v>1999.43106761656</v>
      </c>
      <c r="P143" s="34" t="n">
        <f aca="false">N143 - L143</f>
        <v>6.27509477634791E-005</v>
      </c>
      <c r="Q143" s="34" t="n">
        <f aca="false">(M143-O143)</f>
        <v>0.837132597316895</v>
      </c>
      <c r="R143" s="58" t="n">
        <f aca="false">L143/(1+$K$5)</f>
        <v>1.17017287723242</v>
      </c>
      <c r="S143" s="58" t="n">
        <f aca="false">M143*(1+$K$5)</f>
        <v>256.195015140873</v>
      </c>
      <c r="T143" s="58" t="n">
        <f aca="false">N143/(1+$O$6)</f>
        <v>1.17115295096028</v>
      </c>
      <c r="U143" s="58" t="n">
        <f aca="false">O143*(1+$O$6)</f>
        <v>255.980619571669</v>
      </c>
      <c r="AMH143" s="2"/>
    </row>
    <row r="144" customFormat="false" ht="17" hidden="false" customHeight="true" outlineLevel="0" collapsed="false">
      <c r="A144" s="53" t="s">
        <v>172</v>
      </c>
      <c r="B144" s="55" t="n">
        <f aca="false">$B$2/C144/1000000</f>
        <v>0.0201523129696639</v>
      </c>
      <c r="C144" s="54" t="n">
        <v>14876.33</v>
      </c>
      <c r="D144" s="56" t="str">
        <f aca="false">IF(($D$14 - B144)/B144&lt;0,"",($D$14 - B144)/B144)</f>
        <v/>
      </c>
      <c r="E144" s="56" t="str">
        <f aca="false">IF((C144 - $E$14)/$E$14&lt;0,"",(C144 - $E$14)/$E$14)</f>
        <v/>
      </c>
      <c r="F144" s="33" t="n">
        <f aca="false">($B$3- B144)/B144</f>
        <v>-0.907057815010143</v>
      </c>
      <c r="G144" s="33" t="n">
        <f aca="false">- $B$6*LN(  (F144+1+$B$9) / (1+$B$9)  )</f>
        <v>9.75671534418477</v>
      </c>
      <c r="H144" s="33" t="n">
        <f aca="false">(3.085678E+016)*G144/$B$2/31557600</f>
        <v>31.8221536667461</v>
      </c>
      <c r="I144" s="76" t="n">
        <f aca="false">IF(ISNUMBER(K144),$O$3/G144,"")</f>
        <v>0.865021026625891</v>
      </c>
      <c r="J144" s="76" t="n">
        <f aca="false">IF(ISNUMBER(K144),$B$2/K144/1000000,"")</f>
        <v>0.00258111493535332</v>
      </c>
      <c r="K144" s="76" t="n">
        <f aca="false">IF($O$3&lt;G144 , C144*(  (1+$B$9/(F144+1))*EXP($O$3/$B$6)  -  $B$9/(F144+1)  ) , "")</f>
        <v>116148.434110301</v>
      </c>
      <c r="L144" s="34" t="n">
        <f aca="false">B144*(1+$J$5)</f>
        <v>0.157341198741948</v>
      </c>
      <c r="M144" s="34" t="n">
        <f aca="false">C144/(1+$J$5)</f>
        <v>1905.36528510682</v>
      </c>
      <c r="N144" s="34" t="n">
        <f aca="false">B144*(1+$N$6)</f>
        <v>0.157407075204758</v>
      </c>
      <c r="O144" s="34" t="n">
        <f aca="false">C144/(1+$N$6)</f>
        <v>1904.56787034524</v>
      </c>
      <c r="P144" s="34" t="n">
        <f aca="false">N144 - L144</f>
        <v>6.58764628103936E-005</v>
      </c>
      <c r="Q144" s="34" t="n">
        <f aca="false">(M144-O144)</f>
        <v>0.797414761574601</v>
      </c>
      <c r="R144" s="58" t="n">
        <f aca="false">L144/(1+$K$5)</f>
        <v>1.22845714329763</v>
      </c>
      <c r="S144" s="58" t="n">
        <f aca="false">M144*(1+$K$5)</f>
        <v>244.03981826769</v>
      </c>
      <c r="T144" s="58" t="n">
        <f aca="false">N144/(1+$O$6)</f>
        <v>1.22948603278513</v>
      </c>
      <c r="U144" s="58" t="n">
        <f aca="false">O144*(1+$O$6)</f>
        <v>243.835594716669</v>
      </c>
      <c r="AMH144" s="2"/>
    </row>
    <row r="145" customFormat="false" ht="17" hidden="false" customHeight="true" outlineLevel="0" collapsed="false">
      <c r="A145" s="53" t="s">
        <v>173</v>
      </c>
      <c r="B145" s="55" t="n">
        <f aca="false">$B$2/C145/1000000</f>
        <v>0.0201541554705657</v>
      </c>
      <c r="C145" s="54" t="n">
        <v>14874.97</v>
      </c>
      <c r="D145" s="56" t="str">
        <f aca="false">IF(($D$14 - B145)/B145&lt;0,"",($D$14 - B145)/B145)</f>
        <v/>
      </c>
      <c r="E145" s="56" t="str">
        <f aca="false">IF((C145 - $E$14)/$E$14&lt;0,"",(C145 - $E$14)/$E$14)</f>
        <v/>
      </c>
      <c r="F145" s="33" t="n">
        <f aca="false">($B$3- B145)/B145</f>
        <v>-0.907066311821627</v>
      </c>
      <c r="G145" s="33" t="n">
        <f aca="false">- $B$6*LN(  (F145+1+$B$9) / (1+$B$9)  )</f>
        <v>9.75709080169848</v>
      </c>
      <c r="H145" s="33" t="n">
        <f aca="false">(3.085678E+016)*G145/$B$2/31557600</f>
        <v>31.8233782455388</v>
      </c>
      <c r="I145" s="76" t="n">
        <f aca="false">IF(ISNUMBER(K145),$O$3/G145,"")</f>
        <v>0.864987740203681</v>
      </c>
      <c r="J145" s="76" t="n">
        <f aca="false">IF(ISNUMBER(K145),$B$2/K145/1000000,"")</f>
        <v>0.00258135092348049</v>
      </c>
      <c r="K145" s="76" t="n">
        <f aca="false">IF($O$3&lt;G145 , C145*(  (1+$B$9/(F145+1))*EXP($O$3/$B$6)  -  $B$9/(F145+1)  ) , "")</f>
        <v>116137.815774301</v>
      </c>
      <c r="L145" s="34" t="n">
        <f aca="false">B145*(1+$J$5)</f>
        <v>0.157355584251988</v>
      </c>
      <c r="M145" s="34" t="n">
        <f aca="false">C145/(1+$J$5)</f>
        <v>1905.19109585532</v>
      </c>
      <c r="N145" s="34" t="n">
        <f aca="false">B145*(1+$N$6)</f>
        <v>0.157421466737802</v>
      </c>
      <c r="O145" s="34" t="n">
        <f aca="false">C145/(1+$N$6)</f>
        <v>1904.39375399372</v>
      </c>
      <c r="P145" s="34" t="n">
        <f aca="false">N145 - L145</f>
        <v>6.58824858134066E-005</v>
      </c>
      <c r="Q145" s="34" t="n">
        <f aca="false">(M145-O145)</f>
        <v>0.797341861600216</v>
      </c>
      <c r="R145" s="58" t="n">
        <f aca="false">L145/(1+$K$5)</f>
        <v>1.22856945960582</v>
      </c>
      <c r="S145" s="58" t="n">
        <f aca="false">M145*(1+$K$5)</f>
        <v>244.01750805053</v>
      </c>
      <c r="T145" s="58" t="n">
        <f aca="false">N145/(1+$O$6)</f>
        <v>1.22959844316341</v>
      </c>
      <c r="U145" s="58" t="n">
        <f aca="false">O145*(1+$O$6)</f>
        <v>243.813303169707</v>
      </c>
      <c r="AMH145" s="2"/>
    </row>
    <row r="146" customFormat="false" ht="17" hidden="false" customHeight="true" outlineLevel="0" collapsed="false">
      <c r="A146" s="53" t="s">
        <v>174</v>
      </c>
      <c r="B146" s="55" t="n">
        <f aca="false">$B$2/C146/1000000</f>
        <v>0.0201623695348213</v>
      </c>
      <c r="C146" s="54" t="n">
        <v>14868.91</v>
      </c>
      <c r="D146" s="56" t="str">
        <f aca="false">IF(($D$14 - B146)/B146&lt;0,"",($D$14 - B146)/B146)</f>
        <v/>
      </c>
      <c r="E146" s="56" t="str">
        <f aca="false">IF((C146 - $E$14)/$E$14&lt;0,"",(C146 - $E$14)/$E$14)</f>
        <v/>
      </c>
      <c r="F146" s="33" t="n">
        <f aca="false">($B$3- B146)/B146</f>
        <v>-0.907104172613975</v>
      </c>
      <c r="G146" s="33" t="n">
        <f aca="false">- $B$6*LN(  (F146+1+$B$9) / (1+$B$9)  )</f>
        <v>9.75876421358043</v>
      </c>
      <c r="H146" s="33" t="n">
        <f aca="false">(3.085678E+016)*G146/$B$2/31557600</f>
        <v>31.8288361858575</v>
      </c>
      <c r="I146" s="76" t="n">
        <f aca="false">IF(ISNUMBER(K146),$O$3/G146,"")</f>
        <v>0.864839413967846</v>
      </c>
      <c r="J146" s="76" t="n">
        <f aca="false">IF(ISNUMBER(K146),$B$2/K146/1000000,"")</f>
        <v>0.00258240298355726</v>
      </c>
      <c r="K146" s="76" t="n">
        <f aca="false">IF($O$3&lt;G146 , C146*(  (1+$B$9/(F146+1))*EXP($O$3/$B$6)  -  $B$9/(F146+1)  ) , "")</f>
        <v>116090.501718301</v>
      </c>
      <c r="L146" s="34" t="n">
        <f aca="false">B146*(1+$J$5)</f>
        <v>0.157419716380071</v>
      </c>
      <c r="M146" s="34" t="n">
        <f aca="false">C146/(1+$J$5)</f>
        <v>1904.4149290435</v>
      </c>
      <c r="N146" s="34" t="n">
        <f aca="false">B146*(1+$N$6)</f>
        <v>0.15748562571707</v>
      </c>
      <c r="O146" s="34" t="n">
        <f aca="false">C146/(1+$N$6)</f>
        <v>1903.61791201561</v>
      </c>
      <c r="P146" s="34" t="n">
        <f aca="false">N146 - L146</f>
        <v>6.59093369991537E-005</v>
      </c>
      <c r="Q146" s="34" t="n">
        <f aca="false">(M146-O146)</f>
        <v>0.797017027890888</v>
      </c>
      <c r="R146" s="58" t="n">
        <f aca="false">L146/(1+$K$5)</f>
        <v>1.22907017760904</v>
      </c>
      <c r="S146" s="58" t="n">
        <f aca="false">M146*(1+$K$5)</f>
        <v>243.918096347597</v>
      </c>
      <c r="T146" s="58" t="n">
        <f aca="false">N146/(1+$O$6)</f>
        <v>1.23009958054104</v>
      </c>
      <c r="U146" s="58" t="n">
        <f aca="false">O146*(1+$O$6)</f>
        <v>243.71397465898</v>
      </c>
      <c r="AMH146" s="2"/>
    </row>
    <row r="147" customFormat="false" ht="17" hidden="false" customHeight="true" outlineLevel="0" collapsed="false">
      <c r="A147" s="53" t="s">
        <v>175</v>
      </c>
      <c r="B147" s="55" t="n">
        <f aca="false">$B$2/C147/1000000</f>
        <v>0.0203977774164116</v>
      </c>
      <c r="C147" s="54" t="n">
        <v>14697.31</v>
      </c>
      <c r="D147" s="56" t="str">
        <f aca="false">IF(($D$14 - B147)/B147&lt;0,"",($D$14 - B147)/B147)</f>
        <v/>
      </c>
      <c r="E147" s="56" t="str">
        <f aca="false">IF((C147 - $E$14)/$E$14&lt;0,"",(C147 - $E$14)/$E$14)</f>
        <v/>
      </c>
      <c r="F147" s="33" t="n">
        <f aca="false">($B$3- B147)/B147</f>
        <v>-0.908176270298301</v>
      </c>
      <c r="G147" s="33" t="n">
        <f aca="false">- $B$6*LN(  (F147+1+$B$9) / (1+$B$9)  )</f>
        <v>9.80643520612969</v>
      </c>
      <c r="H147" s="33" t="n">
        <f aca="false">(3.085678E+016)*G147/$B$2/31557600</f>
        <v>31.9843181894657</v>
      </c>
      <c r="I147" s="76" t="n">
        <f aca="false">IF(ISNUMBER(K147),$O$3/G147,"")</f>
        <v>0.86063526104245</v>
      </c>
      <c r="J147" s="76" t="n">
        <f aca="false">IF(ISNUMBER(K147),$B$2/K147/1000000,"")</f>
        <v>0.00261255410318184</v>
      </c>
      <c r="K147" s="76" t="n">
        <f aca="false">IF($O$3&lt;G147 , C147*(  (1+$B$9/(F147+1))*EXP($O$3/$B$6)  -  $B$9/(F147+1)  ) , "")</f>
        <v>114750.717558301</v>
      </c>
      <c r="L147" s="34" t="n">
        <f aca="false">B147*(1+$J$5)</f>
        <v>0.159257686956375</v>
      </c>
      <c r="M147" s="34" t="n">
        <f aca="false">C147/(1+$J$5)</f>
        <v>1882.436344075</v>
      </c>
      <c r="N147" s="34" t="n">
        <f aca="false">B147*(1+$N$6)</f>
        <v>0.159324365824821</v>
      </c>
      <c r="O147" s="34" t="n">
        <f aca="false">C147/(1+$N$6)</f>
        <v>1881.64852530859</v>
      </c>
      <c r="P147" s="34" t="n">
        <f aca="false">N147 - L147</f>
        <v>6.66788684459962E-005</v>
      </c>
      <c r="Q147" s="34" t="n">
        <f aca="false">(M147-O147)</f>
        <v>0.787818766418695</v>
      </c>
      <c r="R147" s="58" t="n">
        <f aca="false">L147/(1+$K$5)</f>
        <v>1.24342031668059</v>
      </c>
      <c r="S147" s="58" t="n">
        <f aca="false">M147*(1+$K$5)</f>
        <v>241.103071888289</v>
      </c>
      <c r="T147" s="58" t="n">
        <f aca="false">N147/(1+$O$6)</f>
        <v>1.24446173851558</v>
      </c>
      <c r="U147" s="58" t="n">
        <f aca="false">O147*(1+$O$6)</f>
        <v>240.901305939384</v>
      </c>
      <c r="AMH147" s="2"/>
    </row>
    <row r="148" customFormat="false" ht="17" hidden="false" customHeight="true" outlineLevel="0" collapsed="false">
      <c r="A148" s="53" t="s">
        <v>176</v>
      </c>
      <c r="B148" s="55" t="n">
        <f aca="false">$B$2/C148/1000000</f>
        <v>0.0204490725205108</v>
      </c>
      <c r="C148" s="54" t="n">
        <v>14660.4428</v>
      </c>
      <c r="D148" s="56" t="str">
        <f aca="false">IF(($D$14 - B148)/B148&lt;0,"",($D$14 - B148)/B148)</f>
        <v/>
      </c>
      <c r="E148" s="56" t="str">
        <f aca="false">IF((C148 - $E$14)/$E$14&lt;0,"",(C148 - $E$14)/$E$14)</f>
        <v/>
      </c>
      <c r="F148" s="33" t="n">
        <f aca="false">($B$3- B148)/B148</f>
        <v>-0.908406603863263</v>
      </c>
      <c r="G148" s="33" t="n">
        <f aca="false">- $B$6*LN(  (F148+1+$B$9) / (1+$B$9)  )</f>
        <v>9.81674964039501</v>
      </c>
      <c r="H148" s="33" t="n">
        <f aca="false">(3.085678E+016)*G148/$B$2/31557600</f>
        <v>32.0179593792102</v>
      </c>
      <c r="I148" s="76" t="n">
        <f aca="false">IF(ISNUMBER(K148),$O$3/G148,"")</f>
        <v>0.859730993728765</v>
      </c>
      <c r="J148" s="76" t="n">
        <f aca="false">IF(ISNUMBER(K148),$B$2/K148/1000000,"")</f>
        <v>0.00261912399714376</v>
      </c>
      <c r="K148" s="76" t="n">
        <f aca="false">IF($O$3&lt;G148 , C148*(  (1+$B$9/(F148+1))*EXP($O$3/$B$6)  -  $B$9/(F148+1)  ) , "")</f>
        <v>114462.873207581</v>
      </c>
      <c r="L148" s="34" t="n">
        <f aca="false">B148*(1+$J$5)</f>
        <v>0.15965817861114</v>
      </c>
      <c r="M148" s="34" t="n">
        <f aca="false">C148/(1+$J$5)</f>
        <v>1877.71438085968</v>
      </c>
      <c r="N148" s="34" t="n">
        <f aca="false">B148*(1+$N$6)</f>
        <v>0.159725025159595</v>
      </c>
      <c r="O148" s="34" t="n">
        <f aca="false">C148/(1+$N$6)</f>
        <v>1876.92853828291</v>
      </c>
      <c r="P148" s="34" t="n">
        <f aca="false">N148 - L148</f>
        <v>6.68465484548741E-005</v>
      </c>
      <c r="Q148" s="34" t="n">
        <f aca="false">(M148-O148)</f>
        <v>0.785842576760388</v>
      </c>
      <c r="R148" s="58" t="n">
        <f aca="false">L148/(1+$K$5)</f>
        <v>1.24654719532434</v>
      </c>
      <c r="S148" s="58" t="n">
        <f aca="false">M148*(1+$K$5)</f>
        <v>240.498281272052</v>
      </c>
      <c r="T148" s="58" t="n">
        <f aca="false">N148/(1+$O$6)</f>
        <v>1.24759123606433</v>
      </c>
      <c r="U148" s="58" t="n">
        <f aca="false">O148*(1+$O$6)</f>
        <v>240.297021439273</v>
      </c>
      <c r="AMH148" s="2"/>
    </row>
    <row r="149" customFormat="false" ht="17" hidden="false" customHeight="true" outlineLevel="0" collapsed="false">
      <c r="A149" s="44" t="s">
        <v>177</v>
      </c>
      <c r="B149" s="55" t="n">
        <f aca="false">$B$2/C149/1000000</f>
        <v>0.0212188143</v>
      </c>
      <c r="C149" s="54" t="n">
        <v>14128.6149999437</v>
      </c>
      <c r="D149" s="56" t="str">
        <f aca="false">IF(($D$14 - B149)/B149&lt;0,"",($D$14 - B149)/B149)</f>
        <v/>
      </c>
      <c r="E149" s="56" t="str">
        <f aca="false">IF((C149 - $E$14)/$E$14&lt;0,"",(C149 - $E$14)/$E$14)</f>
        <v/>
      </c>
      <c r="F149" s="33" t="n">
        <f aca="false">($B$3- B149)/B149</f>
        <v>-0.911729280744966</v>
      </c>
      <c r="G149" s="33" t="n">
        <f aca="false">- $B$6*LN(  (F149+1+$B$9) / (1+$B$9)  )</f>
        <v>9.96849689132436</v>
      </c>
      <c r="H149" s="33" t="n">
        <f aca="false">(3.085678E+016)*G149/$B$2/31557600</f>
        <v>32.5128927832536</v>
      </c>
      <c r="I149" s="76" t="n">
        <f aca="false">IF(ISNUMBER(K149),$O$3/G149,"")</f>
        <v>0.84664358283228</v>
      </c>
      <c r="J149" s="76" t="n">
        <f aca="false">IF(ISNUMBER(K149),$B$2/K149/1000000,"")</f>
        <v>0.00271771277979883</v>
      </c>
      <c r="K149" s="76" t="n">
        <f aca="false">IF($O$3&lt;G149 , C149*(  (1+$B$9/(F149+1))*EXP($O$3/$B$6)  -  $B$9/(F149+1)  ) , "")</f>
        <v>110310.574475862</v>
      </c>
      <c r="L149" s="34" t="n">
        <f aca="false">B149*(1+$J$5)</f>
        <v>0.16566801452868</v>
      </c>
      <c r="M149" s="34" t="n">
        <f aca="false">C149/(1+$J$5)</f>
        <v>1809.59769967003</v>
      </c>
      <c r="N149" s="34" t="n">
        <f aca="false">B149*(1+$N$6)</f>
        <v>0.165737377307693</v>
      </c>
      <c r="O149" s="34" t="n">
        <f aca="false">C149/(1+$N$6)</f>
        <v>1808.84036461753</v>
      </c>
      <c r="P149" s="34" t="n">
        <f aca="false">N149 - L149</f>
        <v>6.93627790129547E-005</v>
      </c>
      <c r="Q149" s="34" t="n">
        <f aca="false">(M149-O149)</f>
        <v>0.757335052500139</v>
      </c>
      <c r="R149" s="58" t="n">
        <f aca="false">L149/(1+$K$5)</f>
        <v>1.29346959023412</v>
      </c>
      <c r="S149" s="58" t="n">
        <f aca="false">M149*(1+$K$5)</f>
        <v>231.773874131619</v>
      </c>
      <c r="T149" s="58" t="n">
        <f aca="false">N149/(1+$O$6)</f>
        <v>1.2945529306429</v>
      </c>
      <c r="U149" s="58" t="n">
        <f aca="false">O149*(1+$O$6)</f>
        <v>231.579915277096</v>
      </c>
      <c r="AMH149" s="2"/>
    </row>
    <row r="150" customFormat="false" ht="17" hidden="false" customHeight="true" outlineLevel="0" collapsed="false">
      <c r="A150" s="44" t="s">
        <v>178</v>
      </c>
      <c r="B150" s="55" t="n">
        <f aca="false">$B$2/C150/1000000</f>
        <v>0.0212595290000001</v>
      </c>
      <c r="C150" s="54" t="n">
        <v>14101.5569065523</v>
      </c>
      <c r="D150" s="56" t="str">
        <f aca="false">IF(($D$14 - B150)/B150&lt;0,"",($D$14 - B150)/B150)</f>
        <v/>
      </c>
      <c r="E150" s="56" t="str">
        <f aca="false">IF((C150 - $E$14)/$E$14&lt;0,"",(C150 - $E$14)/$E$14)</f>
        <v/>
      </c>
      <c r="F150" s="33" t="n">
        <f aca="false">($B$3- B150)/B150</f>
        <v>-0.911898330391045</v>
      </c>
      <c r="G150" s="33" t="n">
        <f aca="false">- $B$6*LN(  (F150+1+$B$9) / (1+$B$9)  )</f>
        <v>9.97636937266783</v>
      </c>
      <c r="H150" s="33" t="n">
        <f aca="false">(3.085678E+016)*G150/$B$2/31557600</f>
        <v>32.5385693867224</v>
      </c>
      <c r="I150" s="76" t="n">
        <f aca="false">IF(ISNUMBER(K150),$O$3/G150,"")</f>
        <v>0.845975485495318</v>
      </c>
      <c r="J150" s="76" t="n">
        <f aca="false">IF(ISNUMBER(K150),$B$2/K150/1000000,"")</f>
        <v>0.00272292753209126</v>
      </c>
      <c r="K150" s="76" t="n">
        <f aca="false">IF($O$3&lt;G150 , C150*(  (1+$B$9/(F150+1))*EXP($O$3/$B$6)  -  $B$9/(F150+1)  ) , "")</f>
        <v>110099.315705899</v>
      </c>
      <c r="L150" s="34" t="n">
        <f aca="false">B150*(1+$J$5)</f>
        <v>0.165985898620401</v>
      </c>
      <c r="M150" s="34" t="n">
        <f aca="false">C150/(1+$J$5)</f>
        <v>1806.1320900856</v>
      </c>
      <c r="N150" s="34" t="n">
        <f aca="false">B150*(1+$N$6)</f>
        <v>0.166055394492842</v>
      </c>
      <c r="O150" s="34" t="n">
        <f aca="false">C150/(1+$N$6)</f>
        <v>1805.37620542597</v>
      </c>
      <c r="P150" s="34" t="n">
        <f aca="false">N150 - L150</f>
        <v>6.94958724412054E-005</v>
      </c>
      <c r="Q150" s="34" t="n">
        <f aca="false">(M150-O150)</f>
        <v>0.755884659621643</v>
      </c>
      <c r="R150" s="58" t="n">
        <f aca="false">L150/(1+$K$5)</f>
        <v>1.29595150206864</v>
      </c>
      <c r="S150" s="58" t="n">
        <f aca="false">M150*(1+$K$5)</f>
        <v>231.329997705517</v>
      </c>
      <c r="T150" s="58" t="n">
        <f aca="false">N150/(1+$O$6)</f>
        <v>1.297036921193</v>
      </c>
      <c r="U150" s="58" t="n">
        <f aca="false">O150*(1+$O$6)</f>
        <v>231.136410306852</v>
      </c>
      <c r="AMH150" s="2"/>
    </row>
    <row r="151" customFormat="false" ht="17" hidden="false" customHeight="true" outlineLevel="0" collapsed="false">
      <c r="A151" s="44" t="s">
        <v>179</v>
      </c>
      <c r="B151" s="55" t="n">
        <f aca="false">$B$2/C151/1000000</f>
        <v>0.0232683845003079</v>
      </c>
      <c r="C151" s="54" t="n">
        <v>12884.1114</v>
      </c>
      <c r="D151" s="56" t="str">
        <f aca="false">IF(($D$14 - B151)/B151&lt;0,"",($D$14 - B151)/B151)</f>
        <v/>
      </c>
      <c r="E151" s="56" t="str">
        <f aca="false">IF((C151 - $E$14)/$E$14&lt;0,"",(C151 - $E$14)/$E$14)</f>
        <v/>
      </c>
      <c r="F151" s="33" t="n">
        <f aca="false">($B$3- B151)/B151</f>
        <v>-0.919504510509734</v>
      </c>
      <c r="G151" s="33" t="n">
        <f aca="false">- $B$6*LN(  (F151+1+$B$9) / (1+$B$9)  )</f>
        <v>10.3471688339911</v>
      </c>
      <c r="H151" s="33" t="n">
        <f aca="false">(3.085678E+016)*G151/$B$2/31557600</f>
        <v>33.747955642396</v>
      </c>
      <c r="I151" s="76" t="n">
        <f aca="false">IF(ISNUMBER(K151),$O$3/G151,"")</f>
        <v>0.815659245435149</v>
      </c>
      <c r="J151" s="76" t="n">
        <f aca="false">IF(ISNUMBER(K151),$B$2/K151/1000000,"")</f>
        <v>0.00298022241146774</v>
      </c>
      <c r="K151" s="76" t="n">
        <f aca="false">IF($O$3&lt;G151 , C151*(  (1+$B$9/(F151+1))*EXP($O$3/$B$6)  -  $B$9/(F151+1)  ) , "")</f>
        <v>100593.988168941</v>
      </c>
      <c r="L151" s="34" t="n">
        <f aca="false">B151*(1+$J$5)</f>
        <v>0.181670238824604</v>
      </c>
      <c r="M151" s="34" t="n">
        <f aca="false">C151/(1+$J$5)</f>
        <v>1650.20126543368</v>
      </c>
      <c r="N151" s="34" t="n">
        <f aca="false">B151*(1+$N$6)</f>
        <v>0.181746301501305</v>
      </c>
      <c r="O151" s="34" t="n">
        <f aca="false">C151/(1+$N$6)</f>
        <v>1649.51063941099</v>
      </c>
      <c r="P151" s="34" t="n">
        <f aca="false">N151 - L151</f>
        <v>7.60626767011829E-005</v>
      </c>
      <c r="Q151" s="34" t="n">
        <f aca="false">(M151-O151)</f>
        <v>0.690626022690367</v>
      </c>
      <c r="R151" s="58" t="n">
        <f aca="false">L151/(1+$K$5)</f>
        <v>1.41840855664698</v>
      </c>
      <c r="S151" s="58" t="n">
        <f aca="false">M151*(1+$K$5)</f>
        <v>211.358325917527</v>
      </c>
      <c r="T151" s="58" t="n">
        <f aca="false">N151/(1+$O$6)</f>
        <v>1.41959653919962</v>
      </c>
      <c r="U151" s="58" t="n">
        <f aca="false">O151*(1+$O$6)</f>
        <v>211.181451716573</v>
      </c>
      <c r="AMH151" s="2"/>
    </row>
    <row r="152" customFormat="false" ht="17" hidden="false" customHeight="true" outlineLevel="0" collapsed="false">
      <c r="A152" s="44" t="s">
        <v>180</v>
      </c>
      <c r="B152" s="55" t="n">
        <f aca="false">$B$2/C152/1000000</f>
        <v>0.0238799301562</v>
      </c>
      <c r="C152" s="54" t="n">
        <v>12554.1597500093</v>
      </c>
      <c r="D152" s="56" t="str">
        <f aca="false">IF(($D$14 - B152)/B152&lt;0,"",($D$14 - B152)/B152)</f>
        <v/>
      </c>
      <c r="E152" s="56" t="str">
        <f aca="false">IF((C152 - $E$14)/$E$14&lt;0,"",(C152 - $E$14)/$E$14)</f>
        <v/>
      </c>
      <c r="F152" s="33" t="n">
        <f aca="false">($B$3- B152)/B152</f>
        <v>-0.921565934751543</v>
      </c>
      <c r="G152" s="33" t="n">
        <f aca="false">- $B$6*LN(  (F152+1+$B$9) / (1+$B$9)  )</f>
        <v>10.4537093773885</v>
      </c>
      <c r="H152" s="33" t="n">
        <f aca="false">(3.085678E+016)*G152/$B$2/31557600</f>
        <v>34.0954444666703</v>
      </c>
      <c r="I152" s="76" t="n">
        <f aca="false">IF(ISNUMBER(K152),$O$3/G152,"")</f>
        <v>0.807346332181245</v>
      </c>
      <c r="J152" s="76" t="n">
        <f aca="false">IF(ISNUMBER(K152),$B$2/K152/1000000,"")</f>
        <v>0.00305854938209429</v>
      </c>
      <c r="K152" s="76" t="n">
        <f aca="false">IF($O$3&lt;G152 , C152*(  (1+$B$9/(F152+1))*EXP($O$3/$B$6)  -  $B$9/(F152+1)  ) , "")</f>
        <v>98017.8576664739</v>
      </c>
      <c r="L152" s="34" t="n">
        <f aca="false">B152*(1+$J$5)</f>
        <v>0.186444942687548</v>
      </c>
      <c r="M152" s="34" t="n">
        <f aca="false">C152/(1+$J$5)</f>
        <v>1607.94094856413</v>
      </c>
      <c r="N152" s="34" t="n">
        <f aca="false">B152*(1+$N$6)</f>
        <v>0.186523004463048</v>
      </c>
      <c r="O152" s="34" t="n">
        <f aca="false">C152/(1+$N$6)</f>
        <v>1607.26800891411</v>
      </c>
      <c r="P152" s="34" t="n">
        <f aca="false">N152 - L152</f>
        <v>7.8061775500321E-005</v>
      </c>
      <c r="Q152" s="34" t="n">
        <f aca="false">(M152-O152)</f>
        <v>0.672939650022727</v>
      </c>
      <c r="R152" s="58" t="n">
        <f aca="false">L152/(1+$K$5)</f>
        <v>1.4556875345273</v>
      </c>
      <c r="S152" s="58" t="n">
        <f aca="false">M152*(1+$K$5)</f>
        <v>205.945610503116</v>
      </c>
      <c r="T152" s="58" t="n">
        <f aca="false">N152/(1+$O$6)</f>
        <v>1.45690673994242</v>
      </c>
      <c r="U152" s="58" t="n">
        <f aca="false">O152*(1+$O$6)</f>
        <v>205.773265907088</v>
      </c>
      <c r="AMH152" s="2"/>
    </row>
    <row r="153" customFormat="false" ht="17" hidden="false" customHeight="true" outlineLevel="0" collapsed="false">
      <c r="A153" s="67" t="s">
        <v>181</v>
      </c>
      <c r="B153" s="47" t="n">
        <f aca="false">$B$2/C153/1000000</f>
        <v>0.0240251937500999</v>
      </c>
      <c r="C153" s="46" t="n">
        <v>12478.2534999849</v>
      </c>
      <c r="D153" s="48" t="str">
        <f aca="false">IF(($D$14 - B153)/B153&lt;0,"",($D$14 - B153)/B153)</f>
        <v/>
      </c>
      <c r="E153" s="48" t="str">
        <f aca="false">IF((C153 - $E$14)/$E$14&lt;0,"",(C153 - $E$14)/$E$14)</f>
        <v/>
      </c>
      <c r="F153" s="73" t="n">
        <f aca="false">($B$3- B153)/B153</f>
        <v>-0.922040170852224</v>
      </c>
      <c r="G153" s="73" t="n">
        <f aca="false">- $B$6*LN(  (F153+1+$B$9) / (1+$B$9)  )</f>
        <v>10.4786153775402</v>
      </c>
      <c r="H153" s="73" t="n">
        <f aca="false">(3.085678E+016)*G153/$B$2/31557600</f>
        <v>34.1766769856166</v>
      </c>
      <c r="I153" s="74" t="n">
        <f aca="false">IF(ISNUMBER(K153),$O$3/G153,"")</f>
        <v>0.805427398510405</v>
      </c>
      <c r="J153" s="74" t="n">
        <f aca="false">IF(ISNUMBER(K153),$B$2/K153/1000000,"")</f>
        <v>0.00307715479142534</v>
      </c>
      <c r="K153" s="74" t="n">
        <f aca="false">IF($O$3&lt;G153 , C153*(  (1+$B$9/(F153+1))*EXP($O$3/$B$6)  -  $B$9/(F153+1)  ) , "")</f>
        <v>97425.2120287834</v>
      </c>
      <c r="L153" s="51" t="n">
        <f aca="false">B153*(1+$J$5)</f>
        <v>0.18757910272328</v>
      </c>
      <c r="M153" s="51" t="n">
        <f aca="false">C153/(1+$J$5)</f>
        <v>1598.21885086133</v>
      </c>
      <c r="N153" s="51" t="n">
        <f aca="false">B153*(1+$N$6)</f>
        <v>0.187657639355029</v>
      </c>
      <c r="O153" s="51" t="n">
        <f aca="false">C153/(1+$N$6)</f>
        <v>1597.54998000813</v>
      </c>
      <c r="P153" s="51" t="n">
        <f aca="false">N153 - L153</f>
        <v>7.85366317490876E-005</v>
      </c>
      <c r="Q153" s="51" t="n">
        <f aca="false">(M153-O153)</f>
        <v>0.668870853198087</v>
      </c>
      <c r="R153" s="52" t="n">
        <f aca="false">L153/(1+$K$5)</f>
        <v>1.46454260242228</v>
      </c>
      <c r="S153" s="52" t="n">
        <f aca="false">M153*(1+$K$5)</f>
        <v>204.700401001758</v>
      </c>
      <c r="T153" s="52" t="n">
        <f aca="false">N153/(1+$O$6)</f>
        <v>1.46576922436498</v>
      </c>
      <c r="U153" s="52" t="n">
        <f aca="false">O153*(1+$O$6)</f>
        <v>204.529098453326</v>
      </c>
      <c r="AMH153" s="2"/>
    </row>
    <row r="154" customFormat="false" ht="17" hidden="false" customHeight="true" outlineLevel="0" collapsed="false">
      <c r="A154" s="53" t="s">
        <v>182</v>
      </c>
      <c r="B154" s="55" t="n">
        <f aca="false">$B$2/C154/1000000</f>
        <v>0.0296325936444652</v>
      </c>
      <c r="C154" s="54" t="n">
        <v>10116.9834</v>
      </c>
      <c r="D154" s="56" t="str">
        <f aca="false">IF(($D$14 - B154)/B154&lt;0,"",($D$14 - B154)/B154)</f>
        <v/>
      </c>
      <c r="E154" s="56" t="str">
        <f aca="false">IF((C154 - $E$14)/$E$14&lt;0,"",(C154 - $E$14)/$E$14)</f>
        <v/>
      </c>
      <c r="F154" s="33" t="n">
        <f aca="false">($B$3- B154)/B154</f>
        <v>-0.936792572986609</v>
      </c>
      <c r="G154" s="33" t="n">
        <f aca="false">- $B$6*LN(  (F154+1+$B$9) / (1+$B$9)  )</f>
        <v>11.3400951771177</v>
      </c>
      <c r="H154" s="33" t="n">
        <f aca="false">(3.085678E+016)*G154/$B$2/31557600</f>
        <v>36.9864486757679</v>
      </c>
      <c r="I154" s="76" t="n">
        <f aca="false">IF(ISNUMBER(K154),$O$3/G154,"")</f>
        <v>0.744241013122466</v>
      </c>
      <c r="J154" s="76" t="n">
        <f aca="false">IF(ISNUMBER(K154),$B$2/K154/1000000,"")</f>
        <v>0.00379535243142603</v>
      </c>
      <c r="K154" s="76" t="n">
        <f aca="false">IF($O$3&lt;G154 , C154*(  (1+$B$9/(F154+1))*EXP($O$3/$B$6)  -  $B$9/(F154+1)  ) , "")</f>
        <v>78989.3595961413</v>
      </c>
      <c r="L154" s="34" t="n">
        <f aca="false">B154*(1+$J$5)</f>
        <v>0.231359438138527</v>
      </c>
      <c r="M154" s="34" t="n">
        <f aca="false">C154/(1+$J$5)</f>
        <v>1295.78659255085</v>
      </c>
      <c r="N154" s="34" t="n">
        <f aca="false">B154*(1+$N$6)</f>
        <v>0.231456304957543</v>
      </c>
      <c r="O154" s="34" t="n">
        <f aca="false">C154/(1+$N$6)</f>
        <v>1295.24429267542</v>
      </c>
      <c r="P154" s="34" t="n">
        <f aca="false">N154 - L154</f>
        <v>9.6866819016439E-005</v>
      </c>
      <c r="Q154" s="34" t="n">
        <f aca="false">(M154-O154)</f>
        <v>0.542299875424078</v>
      </c>
      <c r="R154" s="58" t="n">
        <f aca="false">L154/(1+$K$5)</f>
        <v>1.80636194921036</v>
      </c>
      <c r="S154" s="58" t="n">
        <f aca="false">M154*(1+$K$5)</f>
        <v>165.964776954615</v>
      </c>
      <c r="T154" s="58" t="n">
        <f aca="false">N154/(1+$O$6)</f>
        <v>1.80787486061333</v>
      </c>
      <c r="U154" s="58" t="n">
        <f aca="false">O154*(1+$O$6)</f>
        <v>165.825890127314</v>
      </c>
      <c r="AMH154" s="2"/>
    </row>
    <row r="155" customFormat="false" ht="17" hidden="false" customHeight="true" outlineLevel="0" collapsed="false">
      <c r="A155" s="53" t="s">
        <v>183</v>
      </c>
      <c r="B155" s="55" t="n">
        <f aca="false">$B$2/C155/1000000</f>
        <v>0.0345980909406</v>
      </c>
      <c r="C155" s="54" t="n">
        <v>8664.99999999136</v>
      </c>
      <c r="D155" s="56" t="str">
        <f aca="false">IF(($D$14 - B155)/B155&lt;0,"",($D$14 - B155)/B155)</f>
        <v/>
      </c>
      <c r="E155" s="56" t="str">
        <f aca="false">IF((C155 - $E$14)/$E$14&lt;0,"",(C155 - $E$14)/$E$14)</f>
        <v/>
      </c>
      <c r="F155" s="33" t="n">
        <f aca="false">($B$3- B155)/B155</f>
        <v>-0.945864065066027</v>
      </c>
      <c r="G155" s="33" t="n">
        <f aca="false">- $B$6*LN(  (F155+1+$B$9) / (1+$B$9)  )</f>
        <v>11.976327106128</v>
      </c>
      <c r="H155" s="33" t="n">
        <f aca="false">(3.085678E+016)*G155/$B$2/31557600</f>
        <v>39.0615599707511</v>
      </c>
      <c r="I155" s="76" t="n">
        <f aca="false">IF(ISNUMBER(K155),$O$3/G155,"")</f>
        <v>0.704703858598258</v>
      </c>
      <c r="J155" s="76" t="n">
        <f aca="false">IF(ISNUMBER(K155),$B$2/K155/1000000,"")</f>
        <v>0.00443133497354156</v>
      </c>
      <c r="K155" s="76" t="n">
        <f aca="false">IF($O$3&lt;G155 , C155*(  (1+$B$9/(F155+1))*EXP($O$3/$B$6)  -  $B$9/(F155+1)  ) , "")</f>
        <v>67652.8540022338</v>
      </c>
      <c r="L155" s="34" t="n">
        <f aca="false">B155*(1+$J$5)</f>
        <v>0.270128054827828</v>
      </c>
      <c r="M155" s="34" t="n">
        <f aca="false">C155/(1+$J$5)</f>
        <v>1109.81607664216</v>
      </c>
      <c r="N155" s="34" t="n">
        <f aca="false">B155*(1+$N$6)</f>
        <v>0.27024115350065</v>
      </c>
      <c r="O155" s="34" t="n">
        <f aca="false">C155/(1+$N$6)</f>
        <v>1109.35160732016</v>
      </c>
      <c r="P155" s="34" t="n">
        <f aca="false">N155 - L155</f>
        <v>0.000113098672821832</v>
      </c>
      <c r="Q155" s="34" t="n">
        <f aca="false">(M155-O155)</f>
        <v>0.464469322005925</v>
      </c>
      <c r="R155" s="58" t="n">
        <f aca="false">L155/(1+$K$5)</f>
        <v>2.10905180087375</v>
      </c>
      <c r="S155" s="58" t="n">
        <f aca="false">M155*(1+$K$5)</f>
        <v>142.145611537754</v>
      </c>
      <c r="T155" s="58" t="n">
        <f aca="false">N155/(1+$O$6)</f>
        <v>2.11081822898103</v>
      </c>
      <c r="U155" s="58" t="n">
        <f aca="false">O155*(1+$O$6)</f>
        <v>142.026657664749</v>
      </c>
      <c r="AMH155" s="2"/>
    </row>
    <row r="156" customFormat="false" ht="17" hidden="false" customHeight="true" outlineLevel="0" collapsed="false">
      <c r="A156" s="77" t="s">
        <v>184</v>
      </c>
      <c r="B156" s="55" t="n">
        <f aca="false">$B$2/C156/1000000</f>
        <v>0.0353224301818</v>
      </c>
      <c r="C156" s="54" t="n">
        <v>8487.31122000969</v>
      </c>
      <c r="D156" s="56" t="str">
        <f aca="false">IF(($D$14 - B156)/B156&lt;0,"",($D$14 - B156)/B156)</f>
        <v/>
      </c>
      <c r="E156" s="56" t="str">
        <f aca="false">IF((C156 - $E$14)/$E$14&lt;0,"",(C156 - $E$14)/$E$14)</f>
        <v/>
      </c>
      <c r="F156" s="33" t="n">
        <f aca="false">($B$3- B156)/B156</f>
        <v>-0.946974203350112</v>
      </c>
      <c r="G156" s="33" t="n">
        <f aca="false">- $B$6*LN(  (F156+1+$B$9) / (1+$B$9)  )</f>
        <v>12.0614175388961</v>
      </c>
      <c r="H156" s="33" t="n">
        <f aca="false">(3.085678E+016)*G156/$B$2/31557600</f>
        <v>39.3390878816922</v>
      </c>
      <c r="I156" s="76" t="n">
        <f aca="false">IF(ISNUMBER(K156),$O$3/G156,"")</f>
        <v>0.699732340440616</v>
      </c>
      <c r="J156" s="76" t="n">
        <f aca="false">IF(ISNUMBER(K156),$B$2/K156/1000000,"")</f>
        <v>0.00452410858401728</v>
      </c>
      <c r="K156" s="76" t="n">
        <f aca="false">IF($O$3&lt;G156 , C156*(  (1+$B$9/(F156+1))*EXP($O$3/$B$6)  -  $B$9/(F156+1)  ) , "")</f>
        <v>66265.5310836489</v>
      </c>
      <c r="L156" s="34" t="n">
        <f aca="false">B156*(1+$J$5)</f>
        <v>0.275783405887422</v>
      </c>
      <c r="M156" s="34" t="n">
        <f aca="false">C156/(1+$J$5)</f>
        <v>1087.05763871224</v>
      </c>
      <c r="N156" s="34" t="n">
        <f aca="false">B156*(1+$N$6)</f>
        <v>0.275898872373167</v>
      </c>
      <c r="O156" s="34" t="n">
        <f aca="false">C156/(1+$N$6)</f>
        <v>1086.60269402811</v>
      </c>
      <c r="P156" s="34" t="n">
        <f aca="false">N156 - L156</f>
        <v>0.000115466485745175</v>
      </c>
      <c r="Q156" s="34" t="n">
        <f aca="false">(M156-O156)</f>
        <v>0.454944684133352</v>
      </c>
      <c r="R156" s="58" t="n">
        <f aca="false">L156/(1+$K$5)</f>
        <v>2.15320651980663</v>
      </c>
      <c r="S156" s="58" t="n">
        <f aca="false">M156*(1+$K$5)</f>
        <v>139.230703252247</v>
      </c>
      <c r="T156" s="58" t="n">
        <f aca="false">N156/(1+$O$6)</f>
        <v>2.15500992952648</v>
      </c>
      <c r="U156" s="58" t="n">
        <f aca="false">O156*(1+$O$6)</f>
        <v>139.114188706255</v>
      </c>
      <c r="AMH156" s="2"/>
    </row>
    <row r="157" customFormat="false" ht="17" hidden="false" customHeight="true" outlineLevel="0" collapsed="false">
      <c r="A157" s="67" t="s">
        <v>185</v>
      </c>
      <c r="B157" s="47" t="n">
        <f aca="false">$B$2/C157/1000000</f>
        <v>0.0374432578302</v>
      </c>
      <c r="C157" s="46" t="n">
        <v>8006.58050000663</v>
      </c>
      <c r="D157" s="48" t="str">
        <f aca="false">IF(($D$14 - B157)/B157&lt;0,"",($D$14 - B157)/B157)</f>
        <v/>
      </c>
      <c r="E157" s="48" t="str">
        <f aca="false">IF((C157 - $E$14)/$E$14&lt;0,"",(C157 - $E$14)/$E$14)</f>
        <v/>
      </c>
      <c r="F157" s="73" t="n">
        <f aca="false">($B$3- B157)/B157</f>
        <v>-0.94997764327843</v>
      </c>
      <c r="G157" s="73" t="n">
        <f aca="false">- $B$6*LN(  (F157+1+$B$9) / (1+$B$9)  )</f>
        <v>12.3008756741933</v>
      </c>
      <c r="H157" s="73" t="n">
        <f aca="false">(3.085678E+016)*G157/$B$2/31557600</f>
        <v>40.1200959678531</v>
      </c>
      <c r="I157" s="74" t="n">
        <f aca="false">IF(ISNUMBER(K157),$O$3/G157,"")</f>
        <v>0.686110822275</v>
      </c>
      <c r="J157" s="74" t="n">
        <f aca="false">IF(ISNUMBER(K157),$B$2/K157/1000000,"")</f>
        <v>0.00479574489328623</v>
      </c>
      <c r="K157" s="74" t="n">
        <f aca="false">IF($O$3&lt;G157 , C157*(  (1+$B$9/(F157+1))*EXP($O$3/$B$6)  -  $B$9/(F157+1)  ) , "")</f>
        <v>62512.1779141531</v>
      </c>
      <c r="L157" s="51" t="n">
        <f aca="false">B157*(1+$J$5)</f>
        <v>0.29234197983507</v>
      </c>
      <c r="M157" s="51" t="n">
        <f aca="false">C157/(1+$J$5)</f>
        <v>1025.48548849924</v>
      </c>
      <c r="N157" s="51" t="n">
        <f aca="false">B157*(1+$N$6)</f>
        <v>0.29246437915398</v>
      </c>
      <c r="O157" s="51" t="n">
        <f aca="false">C157/(1+$N$6)</f>
        <v>1025.05631238655</v>
      </c>
      <c r="P157" s="51" t="n">
        <f aca="false">N157 - L157</f>
        <v>0.000122399318910171</v>
      </c>
      <c r="Q157" s="51" t="n">
        <f aca="false">(M157-O157)</f>
        <v>0.429176112686264</v>
      </c>
      <c r="R157" s="52" t="n">
        <f aca="false">L157/(1+$K$5)</f>
        <v>2.28248924176029</v>
      </c>
      <c r="S157" s="52" t="n">
        <f aca="false">M157*(1+$K$5)</f>
        <v>131.344521811983</v>
      </c>
      <c r="T157" s="52" t="n">
        <f aca="false">N157/(1+$O$6)</f>
        <v>2.28440093171951</v>
      </c>
      <c r="U157" s="52" t="n">
        <f aca="false">O157*(1+$O$6)</f>
        <v>131.234606779091</v>
      </c>
      <c r="AMH157" s="2"/>
    </row>
    <row r="158" customFormat="false" ht="17" hidden="false" customHeight="true" outlineLevel="0" collapsed="false">
      <c r="A158" s="53" t="s">
        <v>186</v>
      </c>
      <c r="B158" s="55" t="n">
        <f aca="false">$B$2/C158/1000000</f>
        <v>0.0402961367425601</v>
      </c>
      <c r="C158" s="54" t="n">
        <v>7439.732</v>
      </c>
      <c r="D158" s="56" t="str">
        <f aca="false">IF(($D$14 - B158)/B158&lt;0,"",($D$14 - B158)/B158)</f>
        <v/>
      </c>
      <c r="E158" s="56" t="str">
        <f aca="false">IF((C158 - $E$14)/$E$14&lt;0,"",(C158 - $E$14)/$E$14)</f>
        <v/>
      </c>
      <c r="F158" s="33" t="n">
        <f aca="false">($B$3- B158)/B158</f>
        <v>-0.953519117428898</v>
      </c>
      <c r="G158" s="33" t="n">
        <f aca="false">- $B$6*LN(  (F158+1+$B$9) / (1+$B$9)  )</f>
        <v>12.6024296772249</v>
      </c>
      <c r="H158" s="33" t="n">
        <f aca="false">(3.085678E+016)*G158/$B$2/31557600</f>
        <v>41.1036337143976</v>
      </c>
      <c r="I158" s="76" t="n">
        <f aca="false">IF(ISNUMBER(K158),$O$3/G158,"")</f>
        <v>0.669693395613673</v>
      </c>
      <c r="J158" s="76" t="n">
        <f aca="false">IF(ISNUMBER(K158),$B$2/K158/1000000,"")</f>
        <v>0.00516114257146417</v>
      </c>
      <c r="K158" s="76" t="n">
        <f aca="false">IF($O$3&lt;G158 , C158*(  (1+$B$9/(F158+1))*EXP($O$3/$B$6)  -  $B$9/(F158+1)  ) , "")</f>
        <v>58086.4515655013</v>
      </c>
      <c r="L158" s="34" t="n">
        <f aca="false">B158*(1+$J$5)</f>
        <v>0.314616117231212</v>
      </c>
      <c r="M158" s="34" t="n">
        <f aca="false">C158/(1+$J$5)</f>
        <v>952.883344433629</v>
      </c>
      <c r="N158" s="34" t="n">
        <f aca="false">B158*(1+$N$6)</f>
        <v>0.314747842406259</v>
      </c>
      <c r="O158" s="34" t="n">
        <f aca="false">C158/(1+$N$6)</f>
        <v>952.484553057062</v>
      </c>
      <c r="P158" s="34" t="n">
        <f aca="false">N158 - L158</f>
        <v>0.000131725175046615</v>
      </c>
      <c r="Q158" s="34" t="n">
        <f aca="false">(M158-O158)</f>
        <v>0.398791376566578</v>
      </c>
      <c r="R158" s="58" t="n">
        <f aca="false">L158/(1+$K$5)</f>
        <v>2.45639679689441</v>
      </c>
      <c r="S158" s="58" t="n">
        <f aca="false">M158*(1+$K$5)</f>
        <v>122.045615097294</v>
      </c>
      <c r="T158" s="58" t="n">
        <f aca="false">N158/(1+$O$6)</f>
        <v>2.45845414244793</v>
      </c>
      <c r="U158" s="58" t="n">
        <f aca="false">O158*(1+$O$6)</f>
        <v>121.943481809871</v>
      </c>
      <c r="AMH158" s="2"/>
    </row>
    <row r="159" customFormat="false" ht="17" hidden="false" customHeight="true" outlineLevel="0" collapsed="false">
      <c r="A159" s="53" t="s">
        <v>187</v>
      </c>
      <c r="B159" s="55" t="n">
        <f aca="false">$B$2/C159/1000000</f>
        <v>0.0449164624174744</v>
      </c>
      <c r="C159" s="54" t="n">
        <v>6674.445</v>
      </c>
      <c r="D159" s="56" t="str">
        <f aca="false">IF(($D$14 - B159)/B159&lt;0,"",($D$14 - B159)/B159)</f>
        <v/>
      </c>
      <c r="E159" s="56" t="str">
        <f aca="false">IF((C159 - $E$14)/$E$14&lt;0,"",(C159 - $E$14)/$E$14)</f>
        <v/>
      </c>
      <c r="F159" s="33" t="n">
        <f aca="false">($B$3- B159)/B159</f>
        <v>-0.958300366965869</v>
      </c>
      <c r="G159" s="33" t="n">
        <f aca="false">- $B$6*LN(  (F159+1+$B$9) / (1+$B$9)  )</f>
        <v>13.0482119121269</v>
      </c>
      <c r="H159" s="33" t="n">
        <f aca="false">(3.085678E+016)*G159/$B$2/31557600</f>
        <v>42.5575811014566</v>
      </c>
      <c r="I159" s="76" t="n">
        <f aca="false">IF(ISNUMBER(K159),$O$3/G159,"")</f>
        <v>0.646813830152425</v>
      </c>
      <c r="J159" s="76" t="n">
        <f aca="false">IF(ISNUMBER(K159),$B$2/K159/1000000,"")</f>
        <v>0.00575291541773283</v>
      </c>
      <c r="K159" s="76" t="n">
        <f aca="false">IF($O$3&lt;G159 , C159*(  (1+$B$9/(F159+1))*EXP($O$3/$B$6)  -  $B$9/(F159+1)  ) , "")</f>
        <v>52111.3967843013</v>
      </c>
      <c r="L159" s="34" t="n">
        <f aca="false">B159*(1+$J$5)</f>
        <v>0.350689771970673</v>
      </c>
      <c r="M159" s="34" t="n">
        <f aca="false">C159/(1+$J$5)</f>
        <v>854.865131410421</v>
      </c>
      <c r="N159" s="34" t="n">
        <f aca="false">B159*(1+$N$6)</f>
        <v>0.350836600658302</v>
      </c>
      <c r="O159" s="34" t="n">
        <f aca="false">C159/(1+$N$6)</f>
        <v>854.507361653477</v>
      </c>
      <c r="P159" s="34" t="n">
        <f aca="false">N159 - L159</f>
        <v>0.000146828687628719</v>
      </c>
      <c r="Q159" s="34" t="n">
        <f aca="false">(M159-O159)</f>
        <v>0.357769756943981</v>
      </c>
      <c r="R159" s="58" t="n">
        <f aca="false">L159/(1+$K$5)</f>
        <v>2.73804546363823</v>
      </c>
      <c r="S159" s="58" t="n">
        <f aca="false">M159*(1+$K$5)</f>
        <v>109.491409832781</v>
      </c>
      <c r="T159" s="58" t="n">
        <f aca="false">N159/(1+$O$6)</f>
        <v>2.74033870293371</v>
      </c>
      <c r="U159" s="58" t="n">
        <f aca="false">O159*(1+$O$6)</f>
        <v>109.399782471799</v>
      </c>
      <c r="AMH159" s="2"/>
    </row>
    <row r="160" customFormat="false" ht="17" hidden="false" customHeight="true" outlineLevel="0" collapsed="false">
      <c r="A160" s="53" t="s">
        <v>188</v>
      </c>
      <c r="B160" s="55" t="n">
        <f aca="false">$B$2/C160/1000000</f>
        <v>0.0477458991313</v>
      </c>
      <c r="C160" s="54" t="n">
        <v>6278.91532999679</v>
      </c>
      <c r="D160" s="56" t="str">
        <f aca="false">IF(($D$14 - B160)/B160&lt;0,"",($D$14 - B160)/B160)</f>
        <v/>
      </c>
      <c r="E160" s="56" t="str">
        <f aca="false">IF((C160 - $E$14)/$E$14&lt;0,"",(C160 - $E$14)/$E$14)</f>
        <v/>
      </c>
      <c r="F160" s="33" t="n">
        <f aca="false">($B$3- B160)/B160</f>
        <v>-0.960771500085289</v>
      </c>
      <c r="G160" s="33" t="n">
        <f aca="false">- $B$6*LN(  (F160+1+$B$9) / (1+$B$9)  )</f>
        <v>13.2990881273548</v>
      </c>
      <c r="H160" s="33" t="n">
        <f aca="false">(3.085678E+016)*G160/$B$2/31557600</f>
        <v>43.3758299885755</v>
      </c>
      <c r="I160" s="76" t="n">
        <f aca="false">IF(ISNUMBER(K160),$O$3/G160,"")</f>
        <v>0.634612226244563</v>
      </c>
      <c r="J160" s="76" t="n">
        <f aca="false">IF(ISNUMBER(K160),$B$2/K160/1000000,"")</f>
        <v>0.00611531061133494</v>
      </c>
      <c r="K160" s="76" t="n">
        <f aca="false">IF($O$3&lt;G160 , C160*(  (1+$B$9/(F160+1))*EXP($O$3/$B$6)  -  $B$9/(F160+1)  ) , "")</f>
        <v>49023.2593327842</v>
      </c>
      <c r="L160" s="34" t="n">
        <f aca="false">B160*(1+$J$5)</f>
        <v>0.372780882057538</v>
      </c>
      <c r="M160" s="34" t="n">
        <f aca="false">C160/(1+$J$5)</f>
        <v>804.2055599668</v>
      </c>
      <c r="N160" s="34" t="n">
        <f aca="false">B160*(1+$N$6)</f>
        <v>0.372936959970441</v>
      </c>
      <c r="O160" s="34" t="n">
        <f aca="false">C160/(1+$N$6)</f>
        <v>803.868991756038</v>
      </c>
      <c r="P160" s="34" t="n">
        <f aca="false">N160 - L160</f>
        <v>0.000156077912902897</v>
      </c>
      <c r="Q160" s="34" t="n">
        <f aca="false">(M160-O160)</f>
        <v>0.336568210762834</v>
      </c>
      <c r="R160" s="58" t="n">
        <f aca="false">L160/(1+$K$5)</f>
        <v>2.91052401475243</v>
      </c>
      <c r="S160" s="58" t="n">
        <f aca="false">M160*(1+$K$5)</f>
        <v>103.002915104104</v>
      </c>
      <c r="T160" s="58" t="n">
        <f aca="false">N160/(1+$O$6)</f>
        <v>2.91296171278547</v>
      </c>
      <c r="U160" s="58" t="n">
        <f aca="false">O160*(1+$O$6)</f>
        <v>102.916717608804</v>
      </c>
      <c r="AMH160" s="2"/>
    </row>
    <row r="161" customFormat="false" ht="17" hidden="false" customHeight="true" outlineLevel="0" collapsed="false">
      <c r="A161" s="78" t="s">
        <v>189</v>
      </c>
      <c r="B161" s="47" t="n">
        <f aca="false">$B$2/C161/1000000</f>
        <v>0.1</v>
      </c>
      <c r="C161" s="46" t="n">
        <v>2997.92458</v>
      </c>
      <c r="D161" s="48" t="str">
        <f aca="false">IF(($D$14 - B161)/B161&lt;0,"",($D$14 - B161)/B161)</f>
        <v/>
      </c>
      <c r="E161" s="48" t="str">
        <f aca="false">IF((C161 - $E$14)/$E$14&lt;0,"",(C161 - $E$14)/$E$14)</f>
        <v/>
      </c>
      <c r="F161" s="73" t="n">
        <f aca="false">($B$3- B161)/B161</f>
        <v>-0.98127</v>
      </c>
      <c r="G161" s="73" t="n">
        <f aca="false">- $B$6*LN(  (F161+1+$B$9) / (1+$B$9)  )</f>
        <v>16.3351110095348</v>
      </c>
      <c r="H161" s="73" t="n">
        <f aca="false">(3.085678E+016)*G161/$B$2/31557600</f>
        <v>53.2780135907722</v>
      </c>
      <c r="I161" s="74" t="n">
        <f aca="false">IF(ISNUMBER(K161),$O$3/G161,"")</f>
        <v>0.516664007890551</v>
      </c>
      <c r="J161" s="74" t="n">
        <f aca="false">IF(ISNUMBER(K161),$B$2/K161/1000000,"")</f>
        <v>0.0128080331971628</v>
      </c>
      <c r="K161" s="74" t="n">
        <f aca="false">IF($O$3&lt;G161 , C161*(  (1+$B$9/(F161+1))*EXP($O$3/$B$6)  -  $B$9/(F161+1)  ) , "")</f>
        <v>23406.5959531093</v>
      </c>
      <c r="L161" s="51" t="n">
        <f aca="false">B161*(1+$J$5)</f>
        <v>0.78076</v>
      </c>
      <c r="M161" s="51" t="n">
        <f aca="false">C161/(1+$J$5)</f>
        <v>383.975175470055</v>
      </c>
      <c r="N161" s="51" t="n">
        <f aca="false">B161*(1+$N$6)</f>
        <v>0.781086892813294</v>
      </c>
      <c r="O161" s="51" t="n">
        <f aca="false">C161/(1+$N$6)</f>
        <v>383.814477951636</v>
      </c>
      <c r="P161" s="51" t="n">
        <f aca="false">N161 - L161</f>
        <v>0.000326892813294233</v>
      </c>
      <c r="Q161" s="51" t="n">
        <f aca="false">(M161-O161)</f>
        <v>0.160697518418829</v>
      </c>
      <c r="R161" s="52" t="n">
        <f aca="false">L161/(1+$K$5)</f>
        <v>6.095861776</v>
      </c>
      <c r="S161" s="52" t="n">
        <f aca="false">M161*(1+$K$5)</f>
        <v>49.179667947904</v>
      </c>
      <c r="T161" s="52" t="n">
        <f aca="false">N161/(1+$O$6)</f>
        <v>6.10096734124726</v>
      </c>
      <c r="U161" s="52" t="n">
        <f aca="false">O161*(1+$O$6)</f>
        <v>49.1385121787443</v>
      </c>
      <c r="AMH161" s="2"/>
    </row>
    <row r="162" customFormat="false" ht="17" hidden="false" customHeight="true" outlineLevel="0" collapsed="false">
      <c r="A162" s="79" t="s">
        <v>190</v>
      </c>
      <c r="B162" s="55" t="n">
        <f aca="false">$B$2/C162/1000000</f>
        <v>0.100106549039</v>
      </c>
      <c r="C162" s="54" t="n">
        <v>2994.73372000073</v>
      </c>
      <c r="D162" s="56" t="str">
        <f aca="false">IF(($D$14 - B162)/B162&lt;0,"",($D$14 - B162)/B162)</f>
        <v/>
      </c>
      <c r="E162" s="56" t="str">
        <f aca="false">IF((C162 - $E$14)/$E$14&lt;0,"",(C162 - $E$14)/$E$14)</f>
        <v/>
      </c>
      <c r="F162" s="33" t="n">
        <f aca="false">($B$3- B162)/B162</f>
        <v>-0.981289935394034</v>
      </c>
      <c r="G162" s="33" t="n">
        <f aca="false">- $B$6*LN(  (F162+1+$B$9) / (1+$B$9)  )</f>
        <v>16.3394843784537</v>
      </c>
      <c r="H162" s="33" t="n">
        <f aca="false">(3.085678E+016)*G162/$B$2/31557600</f>
        <v>53.292277614357</v>
      </c>
      <c r="I162" s="76" t="n">
        <f aca="false">IF(ISNUMBER(K162),$O$3/G162,"")</f>
        <v>0.516525719419427</v>
      </c>
      <c r="J162" s="76" t="n">
        <f aca="false">IF(ISNUMBER(K162),$B$2/K162/1000000,"")</f>
        <v>0.0128216800334478</v>
      </c>
      <c r="K162" s="76" t="n">
        <f aca="false">IF($O$3&lt;G162 , C162*(  (1+$B$9/(F162+1))*EXP($O$3/$B$6)  -  $B$9/(F162+1)  ) , "")</f>
        <v>23381.682994579</v>
      </c>
      <c r="L162" s="34" t="n">
        <f aca="false">B162*(1+$J$5)</f>
        <v>0.781591892276896</v>
      </c>
      <c r="M162" s="34" t="n">
        <f aca="false">C162/(1+$J$5)</f>
        <v>383.566489062033</v>
      </c>
      <c r="N162" s="34" t="n">
        <f aca="false">B162*(1+$N$6)</f>
        <v>0.781919133391342</v>
      </c>
      <c r="O162" s="34" t="n">
        <f aca="false">C162/(1+$N$6)</f>
        <v>383.405962583035</v>
      </c>
      <c r="P162" s="34" t="n">
        <f aca="false">N162 - L162</f>
        <v>0.000327241114445376</v>
      </c>
      <c r="Q162" s="34" t="n">
        <f aca="false">(M162-O162)</f>
        <v>0.160526478998065</v>
      </c>
      <c r="R162" s="58" t="n">
        <f aca="false">L162/(1+$K$5)</f>
        <v>6.1023568581411</v>
      </c>
      <c r="S162" s="58" t="n">
        <f aca="false">M162*(1+$K$5)</f>
        <v>49.1273232570871</v>
      </c>
      <c r="T162" s="58" t="n">
        <f aca="false">N162/(1+$O$6)</f>
        <v>6.10746786331907</v>
      </c>
      <c r="U162" s="58" t="n">
        <f aca="false">O162*(1+$O$6)</f>
        <v>49.0862112923308</v>
      </c>
      <c r="AMH162" s="2"/>
    </row>
    <row r="163" customFormat="false" ht="17" hidden="false" customHeight="true" outlineLevel="0" collapsed="false">
      <c r="A163" s="80" t="s">
        <v>191</v>
      </c>
      <c r="B163" s="47" t="n">
        <f aca="false">$B$2/C163/1000000</f>
        <v>0.138794</v>
      </c>
      <c r="C163" s="46" t="n">
        <v>2159.98139689036</v>
      </c>
      <c r="D163" s="48" t="str">
        <f aca="false">IF(($D$14 - B163)/B163&lt;0,"",($D$14 - B163)/B163)</f>
        <v/>
      </c>
      <c r="E163" s="48" t="str">
        <f aca="false">IF((C163 - $E$14)/$E$14&lt;0,"",(C163 - $E$14)/$E$14)</f>
        <v/>
      </c>
      <c r="F163" s="73" t="n">
        <f aca="false">($B$3- B163)/B163</f>
        <v>-0.986505180339208</v>
      </c>
      <c r="G163" s="73" t="n">
        <f aca="false">- $B$6*LN(  (F163+1+$B$9) / (1+$B$9)  )</f>
        <v>17.6813870846353</v>
      </c>
      <c r="H163" s="73" t="n">
        <f aca="false">(3.085678E+016)*G163/$B$2/31557600</f>
        <v>57.6689794669312</v>
      </c>
      <c r="I163" s="74" t="n">
        <f aca="false">IF(ISNUMBER(K163),$O$3/G163,"")</f>
        <v>0.477324764348225</v>
      </c>
      <c r="J163" s="74" t="n">
        <f aca="false">IF(ISNUMBER(K163),$B$2/K163/1000000,"")</f>
        <v>0.017776781594992</v>
      </c>
      <c r="K163" s="74" t="n">
        <f aca="false">IF($O$3&lt;G163 , C163*(  (1+$B$9/(F163+1))*EXP($O$3/$B$6)  -  $B$9/(F163+1)  ) , "")</f>
        <v>16864.2707566625</v>
      </c>
      <c r="L163" s="51" t="n">
        <f aca="false">B163*(1+$J$5)</f>
        <v>1.0836480344</v>
      </c>
      <c r="M163" s="51" t="n">
        <f aca="false">C163/(1+$J$5)</f>
        <v>276.651134393458</v>
      </c>
      <c r="N163" s="51" t="n">
        <f aca="false">B163*(1+$N$6)</f>
        <v>1.08410174201128</v>
      </c>
      <c r="O163" s="51" t="n">
        <f aca="false">C163/(1+$N$6)</f>
        <v>276.535353078402</v>
      </c>
      <c r="P163" s="51" t="n">
        <f aca="false">N163 - L163</f>
        <v>0.000453707611283605</v>
      </c>
      <c r="Q163" s="51" t="n">
        <f aca="false">(M163-O163)</f>
        <v>0.115781315055983</v>
      </c>
      <c r="R163" s="52" t="n">
        <f aca="false">L163/(1+$K$5)</f>
        <v>8.46069039338142</v>
      </c>
      <c r="S163" s="52" t="n">
        <f aca="false">M163*(1+$K$5)</f>
        <v>35.4335691369253</v>
      </c>
      <c r="T163" s="52" t="n">
        <f aca="false">N163/(1+$O$6)</f>
        <v>8.46777661161071</v>
      </c>
      <c r="U163" s="52" t="n">
        <f aca="false">O163*(1+$O$6)</f>
        <v>35.4039167246022</v>
      </c>
      <c r="AMH163" s="2"/>
    </row>
    <row r="164" customFormat="false" ht="17" hidden="false" customHeight="true" outlineLevel="0" collapsed="false">
      <c r="A164" s="53" t="s">
        <v>192</v>
      </c>
      <c r="B164" s="55" t="n">
        <f aca="false">$B$2/C164/1000000</f>
        <v>0.152604190358</v>
      </c>
      <c r="C164" s="54" t="n">
        <v>1964.50999999872</v>
      </c>
      <c r="D164" s="56" t="str">
        <f aca="false">IF(($D$14 - B164)/B164&lt;0,"",($D$14 - B164)/B164)</f>
        <v/>
      </c>
      <c r="E164" s="56" t="str">
        <f aca="false">IF((C164 - $E$14)/$E$14&lt;0,"",(C164 - $E$14)/$E$14)</f>
        <v/>
      </c>
      <c r="F164" s="33" t="n">
        <f aca="false">($B$3- B164)/B164</f>
        <v>-0.987726418287689</v>
      </c>
      <c r="G164" s="33" t="n">
        <f aca="false">- $B$6*LN(  (F164+1+$B$9) / (1+$B$9)  )</f>
        <v>18.0709396991478</v>
      </c>
      <c r="H164" s="33" t="n">
        <f aca="false">(3.085678E+016)*G164/$B$2/31557600</f>
        <v>58.93953033605</v>
      </c>
      <c r="I164" s="76" t="n">
        <f aca="false">IF(ISNUMBER(K164),$O$3/G164,"")</f>
        <v>0.467035143940042</v>
      </c>
      <c r="J164" s="76" t="n">
        <f aca="false">IF(ISNUMBER(K164),$B$2/K164/1000000,"")</f>
        <v>0.0195455953603033</v>
      </c>
      <c r="K164" s="76" t="n">
        <f aca="false">IF($O$3&lt;G164 , C164*(  (1+$B$9/(F164+1))*EXP($O$3/$B$6)  -  $B$9/(F164+1)  ) , "")</f>
        <v>15338.1082782913</v>
      </c>
      <c r="L164" s="34" t="n">
        <f aca="false">B164*(1+$J$5)</f>
        <v>1.19147247663912</v>
      </c>
      <c r="M164" s="34" t="n">
        <f aca="false">C164/(1+$J$5)</f>
        <v>251.615092986157</v>
      </c>
      <c r="N164" s="34" t="n">
        <f aca="false">B164*(1+$N$6)</f>
        <v>1.19197132877019</v>
      </c>
      <c r="O164" s="34" t="n">
        <f aca="false">C164/(1+$N$6)</f>
        <v>251.509789509207</v>
      </c>
      <c r="P164" s="34" t="n">
        <f aca="false">N164 - L164</f>
        <v>0.000498852131066041</v>
      </c>
      <c r="Q164" s="34" t="n">
        <f aca="false">(M164-O164)</f>
        <v>0.105303476950297</v>
      </c>
      <c r="R164" s="58" t="n">
        <f aca="false">L164/(1+$K$5)</f>
        <v>9.30254050860762</v>
      </c>
      <c r="S164" s="58" t="n">
        <f aca="false">M164*(1+$K$5)</f>
        <v>32.2269446419075</v>
      </c>
      <c r="T164" s="58" t="n">
        <f aca="false">N164/(1+$O$6)</f>
        <v>9.31033181511641</v>
      </c>
      <c r="U164" s="58" t="n">
        <f aca="false">O164*(1+$O$6)</f>
        <v>32.1999756779079</v>
      </c>
      <c r="AMH164" s="2"/>
    </row>
    <row r="165" customFormat="false" ht="17" hidden="false" customHeight="true" outlineLevel="0" collapsed="false">
      <c r="A165" s="75" t="s">
        <v>193</v>
      </c>
      <c r="B165" s="55" t="n">
        <f aca="false">$B$2/C165/1000000</f>
        <v>0.158439680805245</v>
      </c>
      <c r="C165" s="54" t="n">
        <v>1892.15515</v>
      </c>
      <c r="D165" s="56" t="str">
        <f aca="false">IF(($D$14 - B165)/B165&lt;0,"",($D$14 - B165)/B165)</f>
        <v/>
      </c>
      <c r="E165" s="56" t="str">
        <f aca="false">IF((C165 - $E$14)/$E$14&lt;0,"",(C165 - $E$14)/$E$14)</f>
        <v/>
      </c>
      <c r="F165" s="33" t="n">
        <f aca="false">($B$3- B165)/B165</f>
        <v>-0.988178466464457</v>
      </c>
      <c r="G165" s="33" t="n">
        <f aca="false">- $B$6*LN(  (F165+1+$B$9) / (1+$B$9)  )</f>
        <v>18.2250510097422</v>
      </c>
      <c r="H165" s="33" t="n">
        <f aca="false">(3.085678E+016)*G165/$B$2/31557600</f>
        <v>59.4421742725099</v>
      </c>
      <c r="I165" s="76" t="n">
        <f aca="false">IF(ISNUMBER(K165),$O$3/G165,"")</f>
        <v>0.46308588760667</v>
      </c>
      <c r="J165" s="76" t="n">
        <f aca="false">IF(ISNUMBER(K165),$B$2/K165/1000000,"")</f>
        <v>0.0202930069138485</v>
      </c>
      <c r="K165" s="76" t="n">
        <f aca="false">IF($O$3&lt;G165 , C165*(  (1+$B$9/(F165+1))*EXP($O$3/$B$6)  -  $B$9/(F165+1)  ) , "")</f>
        <v>14773.1905514413</v>
      </c>
      <c r="L165" s="34" t="n">
        <f aca="false">B165*(1+$J$5)</f>
        <v>1.23703365185503</v>
      </c>
      <c r="M165" s="34" t="n">
        <f aca="false">C165/(1+$J$5)</f>
        <v>242.347859777653</v>
      </c>
      <c r="N165" s="34" t="n">
        <f aca="false">B165*(1+$N$6)</f>
        <v>1.23755157978499</v>
      </c>
      <c r="O165" s="34" t="n">
        <f aca="false">C165/(1+$N$6)</f>
        <v>242.246434732107</v>
      </c>
      <c r="P165" s="34" t="n">
        <f aca="false">N165 - L165</f>
        <v>0.00051792792995875</v>
      </c>
      <c r="Q165" s="34" t="n">
        <f aca="false">(M165-O165)</f>
        <v>0.101425045545483</v>
      </c>
      <c r="R165" s="58" t="n">
        <f aca="false">L165/(1+$K$5)</f>
        <v>9.65826394022332</v>
      </c>
      <c r="S165" s="58" t="n">
        <f aca="false">M165*(1+$K$5)</f>
        <v>31.0399943359871</v>
      </c>
      <c r="T165" s="58" t="n">
        <f aca="false">N165/(1+$O$6)</f>
        <v>9.66635318150439</v>
      </c>
      <c r="U165" s="58" t="n">
        <f aca="false">O165*(1+$O$6)</f>
        <v>31.014018665656</v>
      </c>
      <c r="AMH165" s="2"/>
    </row>
    <row r="166" customFormat="false" ht="17" hidden="false" customHeight="true" outlineLevel="0" collapsed="false">
      <c r="A166" s="75" t="s">
        <v>194</v>
      </c>
      <c r="B166" s="55" t="n">
        <f aca="false">$B$2/C166/1000000</f>
        <v>0.171323808194777</v>
      </c>
      <c r="C166" s="54" t="n">
        <v>1749.85871</v>
      </c>
      <c r="D166" s="56" t="str">
        <f aca="false">IF(($D$14 - B166)/B166&lt;0,"",($D$14 - B166)/B166)</f>
        <v/>
      </c>
      <c r="E166" s="56" t="str">
        <f aca="false">IF((C166 - $E$14)/$E$14&lt;0,"",(C166 - $E$14)/$E$14)</f>
        <v/>
      </c>
      <c r="F166" s="33" t="n">
        <f aca="false">($B$3- B166)/B166</f>
        <v>-0.989067485600888</v>
      </c>
      <c r="G166" s="33" t="n">
        <f aca="false">- $B$6*LN(  (F166+1+$B$9) / (1+$B$9)  )</f>
        <v>18.5461222554749</v>
      </c>
      <c r="H166" s="33" t="n">
        <f aca="false">(3.085678E+016)*G166/$B$2/31557600</f>
        <v>60.4893687595119</v>
      </c>
      <c r="I166" s="76" t="n">
        <f aca="false">IF(ISNUMBER(K166),$O$3/G166,"")</f>
        <v>0.455068925313045</v>
      </c>
      <c r="J166" s="76" t="n">
        <f aca="false">IF(ISNUMBER(K166),$B$2/K166/1000000,"")</f>
        <v>0.0219432102266918</v>
      </c>
      <c r="K166" s="76" t="n">
        <f aca="false">IF($O$3&lt;G166 , C166*(  (1+$B$9/(F166+1))*EXP($O$3/$B$6)  -  $B$9/(F166+1)  ) , "")</f>
        <v>13662.1968664973</v>
      </c>
      <c r="L166" s="34" t="n">
        <f aca="false">B166*(1+$J$5)</f>
        <v>1.33762776486154</v>
      </c>
      <c r="M166" s="34" t="n">
        <f aca="false">C166/(1+$J$5)</f>
        <v>224.12248450228</v>
      </c>
      <c r="N166" s="34" t="n">
        <f aca="false">B166*(1+$N$6)</f>
        <v>1.33818781007799</v>
      </c>
      <c r="O166" s="34" t="n">
        <f aca="false">C166/(1+$N$6)</f>
        <v>224.028686961756</v>
      </c>
      <c r="P166" s="34" t="n">
        <f aca="false">N166 - L166</f>
        <v>0.0005600452164507</v>
      </c>
      <c r="Q166" s="34" t="n">
        <f aca="false">(M166-O166)</f>
        <v>0.0937975405240366</v>
      </c>
      <c r="R166" s="58" t="n">
        <f aca="false">L166/(1+$K$5)</f>
        <v>10.443662536933</v>
      </c>
      <c r="S166" s="58" t="n">
        <f aca="false">M166*(1+$K$5)</f>
        <v>28.7056822201803</v>
      </c>
      <c r="T166" s="58" t="n">
        <f aca="false">N166/(1+$O$6)</f>
        <v>10.4524095857444</v>
      </c>
      <c r="U166" s="58" t="n">
        <f aca="false">O166*(1+$O$6)</f>
        <v>28.6816600077434</v>
      </c>
      <c r="AMH166" s="2"/>
    </row>
    <row r="167" customFormat="false" ht="17" hidden="false" customHeight="true" outlineLevel="0" collapsed="false">
      <c r="A167" s="75" t="s">
        <v>195</v>
      </c>
      <c r="B167" s="55" t="n">
        <f aca="false">$B$2/C167/1000000</f>
        <v>0.174650438083021</v>
      </c>
      <c r="C167" s="54" t="n">
        <v>1716.52852</v>
      </c>
      <c r="D167" s="56" t="str">
        <f aca="false">IF(($D$14 - B167)/B167&lt;0,"",($D$14 - B167)/B167)</f>
        <v/>
      </c>
      <c r="E167" s="56" t="str">
        <f aca="false">IF((C167 - $E$14)/$E$14&lt;0,"",(C167 - $E$14)/$E$14)</f>
        <v/>
      </c>
      <c r="F167" s="33" t="n">
        <f aca="false">($B$3- B167)/B167</f>
        <v>-0.98927572114586</v>
      </c>
      <c r="G167" s="33" t="n">
        <f aca="false">- $B$6*LN(  (F167+1+$B$9) / (1+$B$9)  )</f>
        <v>18.6250994925061</v>
      </c>
      <c r="H167" s="33" t="n">
        <f aca="false">(3.085678E+016)*G167/$B$2/31557600</f>
        <v>60.7469580899706</v>
      </c>
      <c r="I167" s="76" t="n">
        <f aca="false">IF(ISNUMBER(K167),$O$3/G167,"")</f>
        <v>0.453139266553666</v>
      </c>
      <c r="J167" s="76" t="n">
        <f aca="false">IF(ISNUMBER(K167),$B$2/K167/1000000,"")</f>
        <v>0.0223692860870218</v>
      </c>
      <c r="K167" s="76" t="n">
        <f aca="false">IF($O$3&lt;G167 , C167*(  (1+$B$9/(F167+1))*EXP($O$3/$B$6)  -  $B$9/(F167+1)  ) , "")</f>
        <v>13401.9680750533</v>
      </c>
      <c r="L167" s="34" t="n">
        <f aca="false">B167*(1+$J$5)</f>
        <v>1.363600760377</v>
      </c>
      <c r="M167" s="34" t="n">
        <f aca="false">C167/(1+$J$5)</f>
        <v>219.853542701983</v>
      </c>
      <c r="N167" s="34" t="n">
        <f aca="false">B167*(1+$N$6)</f>
        <v>1.36417168010748</v>
      </c>
      <c r="O167" s="34" t="n">
        <f aca="false">C167/(1+$N$6)</f>
        <v>219.761531757045</v>
      </c>
      <c r="P167" s="34" t="n">
        <f aca="false">N167 - L167</f>
        <v>0.000570919730480401</v>
      </c>
      <c r="Q167" s="34" t="n">
        <f aca="false">(M167-O167)</f>
        <v>0.0920109449381528</v>
      </c>
      <c r="R167" s="58" t="n">
        <f aca="false">L167/(1+$K$5)</f>
        <v>10.6464492967194</v>
      </c>
      <c r="S167" s="58" t="n">
        <f aca="false">M167*(1+$K$5)</f>
        <v>28.1589147371769</v>
      </c>
      <c r="T167" s="58" t="n">
        <f aca="false">N167/(1+$O$6)</f>
        <v>10.6553661887904</v>
      </c>
      <c r="U167" s="58" t="n">
        <f aca="false">O167*(1+$O$6)</f>
        <v>28.1353500844848</v>
      </c>
      <c r="AMH167" s="2"/>
    </row>
    <row r="168" customFormat="false" ht="17" hidden="false" customHeight="true" outlineLevel="0" collapsed="false">
      <c r="A168" s="53" t="s">
        <v>196</v>
      </c>
      <c r="B168" s="55" t="n">
        <f aca="false">$B$2/C168/1000000</f>
        <v>0.178436507842</v>
      </c>
      <c r="C168" s="54" t="n">
        <v>1680.10718000297</v>
      </c>
      <c r="D168" s="56" t="str">
        <f aca="false">IF(($D$14 - B168)/B168&lt;0,"",($D$14 - B168)/B168)</f>
        <v/>
      </c>
      <c r="E168" s="56" t="str">
        <f aca="false">IF((C168 - $E$14)/$E$14&lt;0,"",(C168 - $E$14)/$E$14)</f>
        <v/>
      </c>
      <c r="F168" s="33" t="n">
        <f aca="false">($B$3- B168)/B168</f>
        <v>-0.989503269131121</v>
      </c>
      <c r="G168" s="33" t="n">
        <f aca="false">- $B$6*LN(  (F168+1+$B$9) / (1+$B$9)  )</f>
        <v>18.713174245559</v>
      </c>
      <c r="H168" s="33" t="n">
        <f aca="false">(3.085678E+016)*G168/$B$2/31557600</f>
        <v>61.0342195531718</v>
      </c>
      <c r="I168" s="76" t="n">
        <f aca="false">IF(ISNUMBER(K168),$O$3/G168,"")</f>
        <v>0.451006537574791</v>
      </c>
      <c r="J168" s="76" t="n">
        <f aca="false">IF(ISNUMBER(K168),$B$2/K168/1000000,"")</f>
        <v>0.0228542071584988</v>
      </c>
      <c r="K168" s="76" t="n">
        <f aca="false">IF($O$3&lt;G168 , C168*(  (1+$B$9/(F168+1))*EXP($O$3/$B$6)  -  $B$9/(F168+1)  ) , "")</f>
        <v>13117.6048208925</v>
      </c>
      <c r="L168" s="34" t="n">
        <f aca="false">B168*(1+$J$5)</f>
        <v>1.3931608786272</v>
      </c>
      <c r="M168" s="34" t="n">
        <f aca="false">C168/(1+$J$5)</f>
        <v>215.188685383853</v>
      </c>
      <c r="N168" s="34" t="n">
        <f aca="false">B168*(1+$N$6)</f>
        <v>1.39374417474763</v>
      </c>
      <c r="O168" s="34" t="n">
        <f aca="false">C168/(1+$N$6)</f>
        <v>215.098626729174</v>
      </c>
      <c r="P168" s="34" t="n">
        <f aca="false">N168 - L168</f>
        <v>0.000583296120428622</v>
      </c>
      <c r="Q168" s="34" t="n">
        <f aca="false">(M168-O168)</f>
        <v>0.0900586546790692</v>
      </c>
      <c r="R168" s="58" t="n">
        <f aca="false">L168/(1+$K$5)</f>
        <v>10.8772428759697</v>
      </c>
      <c r="S168" s="58" t="n">
        <f aca="false">M168*(1+$K$5)</f>
        <v>27.5614382632119</v>
      </c>
      <c r="T168" s="58" t="n">
        <f aca="false">N168/(1+$O$6)</f>
        <v>10.8863530683025</v>
      </c>
      <c r="U168" s="58" t="n">
        <f aca="false">O168*(1+$O$6)</f>
        <v>27.5383736058403</v>
      </c>
      <c r="AMH168" s="2"/>
    </row>
    <row r="169" customFormat="false" ht="17" hidden="false" customHeight="true" outlineLevel="0" collapsed="false">
      <c r="A169" s="53" t="s">
        <v>197</v>
      </c>
      <c r="B169" s="55" t="n">
        <f aca="false">$B$2/C169/1000000</f>
        <v>0.17860820316</v>
      </c>
      <c r="C169" s="54" t="n">
        <v>1678.49210000417</v>
      </c>
      <c r="D169" s="56" t="str">
        <f aca="false">IF(($D$14 - B169)/B169&lt;0,"",($D$14 - B169)/B169)</f>
        <v/>
      </c>
      <c r="E169" s="56" t="str">
        <f aca="false">IF((C169 - $E$14)/$E$14&lt;0,"",(C169 - $E$14)/$E$14)</f>
        <v/>
      </c>
      <c r="F169" s="33" t="n">
        <f aca="false">($B$3- B169)/B169</f>
        <v>-0.989513359594564</v>
      </c>
      <c r="G169" s="33" t="n">
        <f aca="false">- $B$6*LN(  (F169+1+$B$9) / (1+$B$9)  )</f>
        <v>18.7171239420138</v>
      </c>
      <c r="H169" s="33" t="n">
        <f aca="false">(3.085678E+016)*G169/$B$2/31557600</f>
        <v>61.0471017418067</v>
      </c>
      <c r="I169" s="76" t="n">
        <f aca="false">IF(ISNUMBER(K169),$O$3/G169,"")</f>
        <v>0.450911365959319</v>
      </c>
      <c r="J169" s="76" t="n">
        <f aca="false">IF(ISNUMBER(K169),$B$2/K169/1000000,"")</f>
        <v>0.0228761979518207</v>
      </c>
      <c r="K169" s="76" t="n">
        <f aca="false">IF($O$3&lt;G169 , C169*(  (1+$B$9/(F169+1))*EXP($O$3/$B$6)  -  $B$9/(F169+1)  ) , "")</f>
        <v>13104.9949222939</v>
      </c>
      <c r="L169" s="34" t="n">
        <f aca="false">B169*(1+$J$5)</f>
        <v>1.39450140699202</v>
      </c>
      <c r="M169" s="34" t="n">
        <f aca="false">C169/(1+$J$5)</f>
        <v>214.981825401426</v>
      </c>
      <c r="N169" s="34" t="n">
        <f aca="false">B169*(1+$N$6)</f>
        <v>1.3950852643721</v>
      </c>
      <c r="O169" s="34" t="n">
        <f aca="false">C169/(1+$N$6)</f>
        <v>214.891853319754</v>
      </c>
      <c r="P169" s="34" t="n">
        <f aca="false">N169 - L169</f>
        <v>0.000583857380084041</v>
      </c>
      <c r="Q169" s="34" t="n">
        <f aca="false">(M169-O169)</f>
        <v>0.0899720816713341</v>
      </c>
      <c r="R169" s="58" t="n">
        <f aca="false">L169/(1+$K$5)</f>
        <v>10.8877091852309</v>
      </c>
      <c r="S169" s="58" t="n">
        <f aca="false">M169*(1+$K$5)</f>
        <v>27.5349435679883</v>
      </c>
      <c r="T169" s="58" t="n">
        <f aca="false">N169/(1+$O$6)</f>
        <v>10.8968281435802</v>
      </c>
      <c r="U169" s="58" t="n">
        <f aca="false">O169*(1+$O$6)</f>
        <v>27.5119010825753</v>
      </c>
      <c r="AMH169" s="2"/>
    </row>
    <row r="170" customFormat="false" ht="17" hidden="false" customHeight="true" outlineLevel="0" collapsed="false">
      <c r="A170" s="81" t="s">
        <v>198</v>
      </c>
      <c r="B170" s="47" t="n">
        <f aca="false">$B$2/C170/1000000</f>
        <v>0.180012284136</v>
      </c>
      <c r="C170" s="46" t="n">
        <v>1665.39999999948</v>
      </c>
      <c r="D170" s="48" t="str">
        <f aca="false">IF(($D$14 - B170)/B170&lt;0,"",($D$14 - B170)/B170)</f>
        <v/>
      </c>
      <c r="E170" s="48" t="str">
        <f aca="false">IF((C170 - $E$14)/$E$14&lt;0,"",(C170 - $E$14)/$E$14)</f>
        <v/>
      </c>
      <c r="F170" s="73" t="n">
        <f aca="false">($B$3- B170)/B170</f>
        <v>-0.989595154525205</v>
      </c>
      <c r="G170" s="73" t="n">
        <f aca="false">- $B$6*LN(  (F170+1+$B$9) / (1+$B$9)  )</f>
        <v>18.7492818002435</v>
      </c>
      <c r="H170" s="73" t="n">
        <f aca="false">(3.085678E+016)*G170/$B$2/31557600</f>
        <v>61.1519866615856</v>
      </c>
      <c r="I170" s="74" t="n">
        <f aca="false">IF(ISNUMBER(K170),$O$3/G170,"")</f>
        <v>0.450137984667428</v>
      </c>
      <c r="J170" s="74" t="n">
        <f aca="false">IF(ISNUMBER(K170),$B$2/K170/1000000,"")</f>
        <v>0.0230560331092961</v>
      </c>
      <c r="K170" s="74" t="n">
        <f aca="false">IF($O$3&lt;G170 , C170*(  (1+$B$9/(F170+1))*EXP($O$3/$B$6)  -  $B$9/(F170+1)  ) , "")</f>
        <v>13002.7770422972</v>
      </c>
      <c r="L170" s="51" t="n">
        <f aca="false">B170*(1+$J$5)</f>
        <v>1.40546390962023</v>
      </c>
      <c r="M170" s="51" t="n">
        <f aca="false">C170/(1+$J$5)</f>
        <v>213.304984886454</v>
      </c>
      <c r="N170" s="51" t="n">
        <f aca="false">B170*(1+$N$6)</f>
        <v>1.40605235684012</v>
      </c>
      <c r="O170" s="51" t="n">
        <f aca="false">C170/(1+$N$6)</f>
        <v>213.215714579603</v>
      </c>
      <c r="P170" s="51" t="n">
        <f aca="false">N170 - L170</f>
        <v>0.000588447219887378</v>
      </c>
      <c r="Q170" s="51" t="n">
        <f aca="false">(M170-O170)</f>
        <v>0.0892703068516028</v>
      </c>
      <c r="R170" s="52" t="n">
        <f aca="false">L170/(1+$K$5)</f>
        <v>10.9733000207509</v>
      </c>
      <c r="S170" s="52" t="n">
        <f aca="false">M170*(1+$K$5)</f>
        <v>27.3201732781462</v>
      </c>
      <c r="T170" s="52" t="n">
        <f aca="false">N170/(1+$O$6)</f>
        <v>10.9824906653706</v>
      </c>
      <c r="U170" s="52" t="n">
        <f aca="false">O170*(1+$O$6)</f>
        <v>27.2973105222198</v>
      </c>
      <c r="AMH170" s="2"/>
    </row>
    <row r="171" customFormat="false" ht="17" hidden="false" customHeight="true" outlineLevel="0" collapsed="false">
      <c r="A171" s="75" t="s">
        <v>199</v>
      </c>
      <c r="B171" s="55" t="n">
        <f aca="false">$B$2/C171/1000000</f>
        <v>0.184888137580858</v>
      </c>
      <c r="C171" s="54" t="n">
        <v>1621.48022</v>
      </c>
      <c r="D171" s="56" t="str">
        <f aca="false">IF(($D$14 - B171)/B171&lt;0,"",($D$14 - B171)/B171)</f>
        <v/>
      </c>
      <c r="E171" s="56" t="str">
        <f aca="false">IF((C171 - $E$14)/$E$14&lt;0,"",(C171 - $E$14)/$E$14)</f>
        <v/>
      </c>
      <c r="F171" s="33" t="n">
        <f aca="false">($B$3- B171)/B171</f>
        <v>-0.989869550180412</v>
      </c>
      <c r="G171" s="33" t="n">
        <f aca="false">- $B$6*LN(  (F171+1+$B$9) / (1+$B$9)  )</f>
        <v>18.8590382285637</v>
      </c>
      <c r="H171" s="33" t="n">
        <f aca="false">(3.085678E+016)*G171/$B$2/31557600</f>
        <v>61.5099643010582</v>
      </c>
      <c r="I171" s="76" t="n">
        <f aca="false">IF(ISNUMBER(K171),$O$3/G171,"")</f>
        <v>0.447518257359516</v>
      </c>
      <c r="J171" s="76" t="n">
        <f aca="false">IF(ISNUMBER(K171),$B$2/K171/1000000,"")</f>
        <v>0.0236805340369959</v>
      </c>
      <c r="K171" s="76" t="n">
        <f aca="false">IF($O$3&lt;G171 , C171*(  (1+$B$9/(F171+1))*EXP($O$3/$B$6)  -  $B$9/(F171+1)  ) , "")</f>
        <v>12659.8689679733</v>
      </c>
      <c r="L171" s="34" t="n">
        <f aca="false">B171*(1+$J$5)</f>
        <v>1.44353262297631</v>
      </c>
      <c r="M171" s="34" t="n">
        <f aca="false">C171/(1+$J$5)</f>
        <v>207.679724883447</v>
      </c>
      <c r="N171" s="34" t="n">
        <f aca="false">B171*(1+$N$6)</f>
        <v>1.44413700901069</v>
      </c>
      <c r="O171" s="34" t="n">
        <f aca="false">C171/(1+$N$6)</f>
        <v>207.592808805151</v>
      </c>
      <c r="P171" s="34" t="n">
        <f aca="false">N171 - L171</f>
        <v>0.000604386034385396</v>
      </c>
      <c r="Q171" s="34" t="n">
        <f aca="false">(M171-O171)</f>
        <v>0.0869160782954452</v>
      </c>
      <c r="R171" s="58" t="n">
        <f aca="false">L171/(1+$K$5)</f>
        <v>11.2705253071498</v>
      </c>
      <c r="S171" s="58" t="n">
        <f aca="false">M171*(1+$K$5)</f>
        <v>26.5996881094635</v>
      </c>
      <c r="T171" s="58" t="n">
        <f aca="false">N171/(1+$O$6)</f>
        <v>11.2799648916485</v>
      </c>
      <c r="U171" s="58" t="n">
        <f aca="false">O171*(1+$O$6)</f>
        <v>26.5774282880936</v>
      </c>
      <c r="AMH171" s="2"/>
    </row>
    <row r="172" customFormat="false" ht="17" hidden="false" customHeight="true" outlineLevel="0" collapsed="false">
      <c r="A172" s="75" t="s">
        <v>200</v>
      </c>
      <c r="B172" s="55" t="n">
        <f aca="false">$B$2/C172/1000000</f>
        <v>0.202826735671889</v>
      </c>
      <c r="C172" s="54" t="n">
        <v>1478.0717</v>
      </c>
      <c r="D172" s="56" t="str">
        <f aca="false">IF(($D$14 - B172)/B172&lt;0,"",($D$14 - B172)/B172)</f>
        <v/>
      </c>
      <c r="E172" s="56" t="str">
        <f aca="false">IF((C172 - $E$14)/$E$14&lt;0,"",(C172 - $E$14)/$E$14)</f>
        <v/>
      </c>
      <c r="F172" s="33" t="n">
        <f aca="false">($B$3- B172)/B172</f>
        <v>-0.990765517209576</v>
      </c>
      <c r="G172" s="33" t="n">
        <f aca="false">- $B$6*LN(  (F172+1+$B$9) / (1+$B$9)  )</f>
        <v>19.2393274881614</v>
      </c>
      <c r="H172" s="33" t="n">
        <f aca="false">(3.085678E+016)*G172/$B$2/31557600</f>
        <v>62.7503021432343</v>
      </c>
      <c r="I172" s="76" t="n">
        <f aca="false">IF(ISNUMBER(K172),$O$3/G172,"")</f>
        <v>0.438672501869754</v>
      </c>
      <c r="J172" s="76" t="n">
        <f aca="false">IF(ISNUMBER(K172),$B$2/K172/1000000,"")</f>
        <v>0.0259781156349509</v>
      </c>
      <c r="K172" s="76" t="n">
        <f aca="false">IF($O$3&lt;G172 , C172*(  (1+$B$9/(F172+1))*EXP($O$3/$B$6)  -  $B$9/(F172+1)  ) , "")</f>
        <v>11540.1926072213</v>
      </c>
      <c r="L172" s="34" t="n">
        <f aca="false">B172*(1+$J$5)</f>
        <v>1.58359002143184</v>
      </c>
      <c r="M172" s="34" t="n">
        <f aca="false">C172/(1+$J$5)</f>
        <v>189.311914032481</v>
      </c>
      <c r="N172" s="34" t="n">
        <f aca="false">B172*(1+$N$6)</f>
        <v>1.58425304745419</v>
      </c>
      <c r="O172" s="34" t="n">
        <f aca="false">C172/(1+$N$6)</f>
        <v>189.232685069945</v>
      </c>
      <c r="P172" s="34" t="n">
        <f aca="false">N172 - L172</f>
        <v>0.000663026022350799</v>
      </c>
      <c r="Q172" s="34" t="n">
        <f aca="false">(M172-O172)</f>
        <v>0.0792289625361775</v>
      </c>
      <c r="R172" s="58" t="n">
        <f aca="false">L172/(1+$K$5)</f>
        <v>12.3640374513313</v>
      </c>
      <c r="S172" s="58" t="n">
        <f aca="false">M172*(1+$K$5)</f>
        <v>24.2471327978484</v>
      </c>
      <c r="T172" s="58" t="n">
        <f aca="false">N172/(1+$O$6)</f>
        <v>12.3743929026599</v>
      </c>
      <c r="U172" s="58" t="n">
        <f aca="false">O172*(1+$O$6)</f>
        <v>24.2268417011035</v>
      </c>
      <c r="AMH172" s="2"/>
    </row>
    <row r="173" customFormat="false" ht="17" hidden="false" customHeight="true" outlineLevel="0" collapsed="false">
      <c r="A173" s="82" t="s">
        <v>201</v>
      </c>
      <c r="B173" s="47" t="n">
        <f aca="false">$B$2/C173/1000000</f>
        <v>0.21</v>
      </c>
      <c r="C173" s="46" t="n">
        <v>1427.58313333333</v>
      </c>
      <c r="D173" s="48" t="str">
        <f aca="false">IF(($D$14 - B173)/B173&lt;0,"",($D$14 - B173)/B173)</f>
        <v/>
      </c>
      <c r="E173" s="48" t="str">
        <f aca="false">IF((C173 - $E$14)/$E$14&lt;0,"",(C173 - $E$14)/$E$14)</f>
        <v/>
      </c>
      <c r="F173" s="73" t="n">
        <f aca="false">($B$3- B173)/B173</f>
        <v>-0.991080952380952</v>
      </c>
      <c r="G173" s="73" t="n">
        <f aca="false">- $B$6*LN(  (F173+1+$B$9) / (1+$B$9)  )</f>
        <v>19.3820592317433</v>
      </c>
      <c r="H173" s="73" t="n">
        <f aca="false">(3.085678E+016)*G173/$B$2/31557600</f>
        <v>63.2158308910924</v>
      </c>
      <c r="I173" s="74" t="n">
        <f aca="false">IF(ISNUMBER(K173),$O$3/G173,"")</f>
        <v>0.435442066429191</v>
      </c>
      <c r="J173" s="74" t="n">
        <f aca="false">IF(ISNUMBER(K173),$B$2/K173/1000000,"")</f>
        <v>0.026896869711133</v>
      </c>
      <c r="K173" s="74" t="n">
        <f aca="false">IF($O$3&lt;G173 , C173*(  (1+$B$9/(F173+1))*EXP($O$3/$B$6)  -  $B$9/(F173+1)  ) , "")</f>
        <v>11145.9980741146</v>
      </c>
      <c r="L173" s="51" t="n">
        <f aca="false">B173*(1+$J$5)</f>
        <v>1.639596</v>
      </c>
      <c r="M173" s="51" t="n">
        <f aca="false">C173/(1+$J$5)</f>
        <v>182.845321652407</v>
      </c>
      <c r="N173" s="51" t="n">
        <f aca="false">B173*(1+$N$6)</f>
        <v>1.64028247490792</v>
      </c>
      <c r="O173" s="51" t="n">
        <f aca="false">C173/(1+$N$6)</f>
        <v>182.768799024588</v>
      </c>
      <c r="P173" s="51" t="n">
        <f aca="false">N173 - L173</f>
        <v>0.000686474907917845</v>
      </c>
      <c r="Q173" s="51" t="n">
        <f aca="false">(M173-O173)</f>
        <v>0.0765226278184912</v>
      </c>
      <c r="R173" s="52" t="n">
        <f aca="false">L173/(1+$K$5)</f>
        <v>12.8013097296</v>
      </c>
      <c r="S173" s="52" t="n">
        <f aca="false">M173*(1+$K$5)</f>
        <v>23.4188894990018</v>
      </c>
      <c r="T173" s="52" t="n">
        <f aca="false">N173/(1+$O$6)</f>
        <v>12.8120314166193</v>
      </c>
      <c r="U173" s="52" t="n">
        <f aca="false">O173*(1+$O$6)</f>
        <v>23.3992915136877</v>
      </c>
      <c r="AMH173" s="2"/>
    </row>
    <row r="174" customFormat="false" ht="17" hidden="false" customHeight="true" outlineLevel="0" collapsed="false">
      <c r="A174" s="53" t="s">
        <v>202</v>
      </c>
      <c r="B174" s="55" t="n">
        <f aca="false">$B$2/C174/1000000</f>
        <v>0.230485415264999</v>
      </c>
      <c r="C174" s="54" t="n">
        <v>1300.70033999902</v>
      </c>
      <c r="D174" s="56" t="str">
        <f aca="false">IF(($D$14 - B174)/B174&lt;0,"",($D$14 - B174)/B174)</f>
        <v/>
      </c>
      <c r="E174" s="56" t="str">
        <f aca="false">IF((C174 - $E$14)/$E$14&lt;0,"",(C174 - $E$14)/$E$14)</f>
        <v/>
      </c>
      <c r="F174" s="33" t="n">
        <f aca="false">($B$3- B174)/B174</f>
        <v>-0.991873672362971</v>
      </c>
      <c r="G174" s="33" t="n">
        <f aca="false">- $B$6*LN(  (F174+1+$B$9) / (1+$B$9)  )</f>
        <v>19.7643153767557</v>
      </c>
      <c r="H174" s="33" t="n">
        <f aca="false">(3.085678E+016)*G174/$B$2/31557600</f>
        <v>64.4625838563607</v>
      </c>
      <c r="I174" s="76" t="n">
        <f aca="false">IF(ISNUMBER(K174),$O$3/G174,"")</f>
        <v>0.427020302127394</v>
      </c>
      <c r="J174" s="76" t="n">
        <f aca="false">IF(ISNUMBER(K174),$B$2/K174/1000000,"")</f>
        <v>0.0295206484979724</v>
      </c>
      <c r="K174" s="76" t="n">
        <f aca="false">IF($O$3&lt;G174 , C174*(  (1+$B$9/(F174+1))*EXP($O$3/$B$6)  -  $B$9/(F174+1)  ) , "")</f>
        <v>10155.3479768777</v>
      </c>
      <c r="L174" s="34" t="n">
        <f aca="false">B174*(1+$J$5)</f>
        <v>1.79953792822301</v>
      </c>
      <c r="M174" s="34" t="n">
        <f aca="false">C174/(1+$J$5)</f>
        <v>166.594131359063</v>
      </c>
      <c r="N174" s="34" t="n">
        <f aca="false">B174*(1+$N$6)</f>
        <v>1.8002913684812</v>
      </c>
      <c r="O174" s="34" t="n">
        <f aca="false">C174/(1+$N$6)</f>
        <v>166.524410019761</v>
      </c>
      <c r="P174" s="34" t="n">
        <f aca="false">N174 - L174</f>
        <v>0.000753440258192795</v>
      </c>
      <c r="Q174" s="34" t="n">
        <f aca="false">(M174-O174)</f>
        <v>0.0697213393021059</v>
      </c>
      <c r="R174" s="58" t="n">
        <f aca="false">L174/(1+$K$5)</f>
        <v>14.050072328394</v>
      </c>
      <c r="S174" s="58" t="n">
        <f aca="false">M174*(1+$K$5)</f>
        <v>21.3374316510916</v>
      </c>
      <c r="T174" s="58" t="n">
        <f aca="false">N174/(1+$O$6)</f>
        <v>14.0618399116557</v>
      </c>
      <c r="U174" s="58" t="n">
        <f aca="false">O174*(1+$O$6)</f>
        <v>21.3195755237908</v>
      </c>
      <c r="AMH174" s="2"/>
    </row>
    <row r="175" customFormat="false" ht="17" hidden="false" customHeight="true" outlineLevel="0" collapsed="false">
      <c r="A175" s="75" t="s">
        <v>203</v>
      </c>
      <c r="B175" s="55" t="n">
        <f aca="false">$B$2/C175/1000000</f>
        <v>0.24211108898299</v>
      </c>
      <c r="C175" s="54" t="n">
        <v>1238.2434</v>
      </c>
      <c r="D175" s="56" t="str">
        <f aca="false">IF(($D$14 - B175)/B175&lt;0,"",($D$14 - B175)/B175)</f>
        <v/>
      </c>
      <c r="E175" s="56" t="str">
        <f aca="false">IF((C175 - $E$14)/$E$14&lt;0,"",(C175 - $E$14)/$E$14)</f>
        <v/>
      </c>
      <c r="F175" s="33" t="n">
        <f aca="false">($B$3- B175)/B175</f>
        <v>-0.992263881807861</v>
      </c>
      <c r="G175" s="33" t="n">
        <f aca="false">- $B$6*LN(  (F175+1+$B$9) / (1+$B$9)  )</f>
        <v>19.9664045696296</v>
      </c>
      <c r="H175" s="33" t="n">
        <f aca="false">(3.085678E+016)*G175/$B$2/31557600</f>
        <v>65.1217107369924</v>
      </c>
      <c r="I175" s="76" t="n">
        <f aca="false">IF(ISNUMBER(K175),$O$3/G175,"")</f>
        <v>0.422698232628262</v>
      </c>
      <c r="J175" s="76" t="n">
        <f aca="false">IF(ISNUMBER(K175),$B$2/K175/1000000,"")</f>
        <v>0.031009668646621</v>
      </c>
      <c r="K175" s="76" t="n">
        <f aca="false">IF($O$3&lt;G175 , C175*(  (1+$B$9/(F175+1))*EXP($O$3/$B$6)  -  $B$9/(F175+1)  ) , "")</f>
        <v>9667.7091721413</v>
      </c>
      <c r="L175" s="34" t="n">
        <f aca="false">B175*(1+$J$5)</f>
        <v>1.89030653834359</v>
      </c>
      <c r="M175" s="34" t="n">
        <f aca="false">C175/(1+$J$5)</f>
        <v>158.59462574927</v>
      </c>
      <c r="N175" s="34" t="n">
        <f aca="false">B175*(1+$N$6)</f>
        <v>1.89109798209367</v>
      </c>
      <c r="O175" s="34" t="n">
        <f aca="false">C175/(1+$N$6)</f>
        <v>158.528252284472</v>
      </c>
      <c r="P175" s="34" t="n">
        <f aca="false">N175 - L175</f>
        <v>0.000791443750073784</v>
      </c>
      <c r="Q175" s="34" t="n">
        <f aca="false">(M175-O175)</f>
        <v>0.0663734647982608</v>
      </c>
      <c r="R175" s="58" t="n">
        <f aca="false">L175/(1+$K$5)</f>
        <v>14.7587573287714</v>
      </c>
      <c r="S175" s="58" t="n">
        <f aca="false">M175*(1+$K$5)</f>
        <v>20.3128523168797</v>
      </c>
      <c r="T175" s="58" t="n">
        <f aca="false">N175/(1+$O$6)</f>
        <v>14.7711184683903</v>
      </c>
      <c r="U175" s="58" t="n">
        <f aca="false">O175*(1+$O$6)</f>
        <v>20.2958536038788</v>
      </c>
      <c r="AMH175" s="2"/>
    </row>
    <row r="176" customFormat="false" ht="17" hidden="false" customHeight="true" outlineLevel="0" collapsed="false">
      <c r="A176" s="53" t="s">
        <v>204</v>
      </c>
      <c r="B176" s="55" t="n">
        <f aca="false">$B$2/C176/1000000</f>
        <v>0.290722441136922</v>
      </c>
      <c r="C176" s="54" t="n">
        <v>1031.1982</v>
      </c>
      <c r="D176" s="56" t="str">
        <f aca="false">IF(($D$14 - B176)/B176&lt;0,"",($D$14 - B176)/B176)</f>
        <v/>
      </c>
      <c r="E176" s="56" t="str">
        <f aca="false">IF((C176 - $E$14)/$E$14&lt;0,"",(C176 - $E$14)/$E$14)</f>
        <v/>
      </c>
      <c r="F176" s="33" t="n">
        <f aca="false">($B$3- B176)/B176</f>
        <v>-0.993557428891023</v>
      </c>
      <c r="G176" s="33" t="n">
        <f aca="false">- $B$6*LN(  (F176+1+$B$9) / (1+$B$9)  )</f>
        <v>20.7178254753725</v>
      </c>
      <c r="H176" s="33" t="n">
        <f aca="false">(3.085678E+016)*G176/$B$2/31557600</f>
        <v>67.5725182769712</v>
      </c>
      <c r="I176" s="76" t="n">
        <f aca="false">IF(ISNUMBER(K176),$O$3/G176,"")</f>
        <v>0.407367266104048</v>
      </c>
      <c r="J176" s="76" t="n">
        <f aca="false">IF(ISNUMBER(K176),$B$2/K176/1000000,"")</f>
        <v>0.0372358267654367</v>
      </c>
      <c r="K176" s="76" t="n">
        <f aca="false">IF($O$3&lt;G176 , C176*(  (1+$B$9/(F176+1))*EXP($O$3/$B$6)  -  $B$9/(F176+1)  ) , "")</f>
        <v>8051.1830686213</v>
      </c>
      <c r="L176" s="34" t="n">
        <f aca="false">B176*(1+$J$5)</f>
        <v>2.26984453142063</v>
      </c>
      <c r="M176" s="34" t="n">
        <f aca="false">C176/(1+$J$5)</f>
        <v>132.076207797531</v>
      </c>
      <c r="N176" s="34" t="n">
        <f aca="false">B176*(1+$N$6)</f>
        <v>2.27079488218734</v>
      </c>
      <c r="O176" s="34" t="n">
        <f aca="false">C176/(1+$N$6)</f>
        <v>132.020932560507</v>
      </c>
      <c r="P176" s="34" t="n">
        <f aca="false">N176 - L176</f>
        <v>0.000950350766710351</v>
      </c>
      <c r="Q176" s="34" t="n">
        <f aca="false">(M176-O176)</f>
        <v>0.0552752370234657</v>
      </c>
      <c r="R176" s="58" t="n">
        <f aca="false">L176/(1+$K$5)</f>
        <v>17.7220381635197</v>
      </c>
      <c r="S176" s="58" t="n">
        <f aca="false">M176*(1+$K$5)</f>
        <v>16.9163645419246</v>
      </c>
      <c r="T176" s="58" t="n">
        <f aca="false">N176/(1+$O$6)</f>
        <v>17.7368811874404</v>
      </c>
      <c r="U176" s="58" t="n">
        <f aca="false">O176*(1+$O$6)</f>
        <v>16.9022081634219</v>
      </c>
      <c r="AMH176" s="2"/>
    </row>
    <row r="177" customFormat="false" ht="17" hidden="false" customHeight="true" outlineLevel="0" collapsed="false">
      <c r="A177" s="53" t="s">
        <v>205</v>
      </c>
      <c r="B177" s="55" t="n">
        <f aca="false">$B$2/C177/1000000</f>
        <v>0.397429246833</v>
      </c>
      <c r="C177" s="54" t="n">
        <v>754.329129999768</v>
      </c>
      <c r="D177" s="56" t="str">
        <f aca="false">IF(($D$14 - B177)/B177&lt;0,"",($D$14 - B177)/B177)</f>
        <v/>
      </c>
      <c r="E177" s="56" t="str">
        <f aca="false">IF((C177 - $E$14)/$E$14&lt;0,"",(C177 - $E$14)/$E$14)</f>
        <v/>
      </c>
      <c r="F177" s="33" t="n">
        <f aca="false">($B$3- B177)/B177</f>
        <v>-0.995287211459837</v>
      </c>
      <c r="G177" s="33" t="n">
        <f aca="false">- $B$6*LN(  (F177+1+$B$9) / (1+$B$9)  )</f>
        <v>22.0017910754301</v>
      </c>
      <c r="H177" s="33" t="n">
        <f aca="false">(3.085678E+016)*G177/$B$2/31557600</f>
        <v>71.7602545372282</v>
      </c>
      <c r="I177" s="76" t="n">
        <f aca="false">IF(ISNUMBER(K177),$O$3/G177,"")</f>
        <v>0.383594403500548</v>
      </c>
      <c r="J177" s="76" t="n">
        <f aca="false">IF(ISNUMBER(K177),$B$2/K177/1000000,"")</f>
        <v>0.0509028698547192</v>
      </c>
      <c r="K177" s="76" t="n">
        <f aca="false">IF($O$3&lt;G177 , C177*(  (1+$B$9/(F177+1))*EXP($O$3/$B$6)  -  $B$9/(F177+1)  ) , "")</f>
        <v>5889.50011768749</v>
      </c>
      <c r="L177" s="34" t="n">
        <f aca="false">B177*(1+$J$5)</f>
        <v>3.10296858757333</v>
      </c>
      <c r="M177" s="34" t="n">
        <f aca="false">C177/(1+$J$5)</f>
        <v>96.6147253957385</v>
      </c>
      <c r="N177" s="34" t="n">
        <f aca="false">B177*(1+$N$6)</f>
        <v>3.10426775521916</v>
      </c>
      <c r="O177" s="34" t="n">
        <f aca="false">C177/(1+$N$6)</f>
        <v>96.5742911499704</v>
      </c>
      <c r="P177" s="34" t="n">
        <f aca="false">N177 - L177</f>
        <v>0.00129916764582649</v>
      </c>
      <c r="Q177" s="34" t="n">
        <f aca="false">(M177-O177)</f>
        <v>0.0404342457681111</v>
      </c>
      <c r="R177" s="58" t="n">
        <f aca="false">L177/(1+$K$5)</f>
        <v>24.2267375443375</v>
      </c>
      <c r="S177" s="58" t="n">
        <f aca="false">M177*(1+$K$5)</f>
        <v>12.3744461032505</v>
      </c>
      <c r="T177" s="58" t="n">
        <f aca="false">N177/(1+$O$6)</f>
        <v>24.2470285538463</v>
      </c>
      <c r="U177" s="58" t="n">
        <f aca="false">O177*(1+$O$6)</f>
        <v>12.3640906074012</v>
      </c>
      <c r="AMH177" s="2"/>
    </row>
    <row r="178" customFormat="false" ht="17" hidden="false" customHeight="true" outlineLevel="0" collapsed="false">
      <c r="A178" s="53" t="s">
        <v>206</v>
      </c>
      <c r="B178" s="55" t="n">
        <f aca="false">$B$2/C178/1000000</f>
        <v>0.64</v>
      </c>
      <c r="C178" s="54" t="n">
        <v>468.425715625</v>
      </c>
      <c r="D178" s="56" t="str">
        <f aca="false">IF(($D$14 - B178)/B178&lt;0,"",($D$14 - B178)/B178)</f>
        <v/>
      </c>
      <c r="E178" s="56" t="str">
        <f aca="false">IF((C178 - $E$14)/$E$14&lt;0,"",(C178 - $E$14)/$E$14)</f>
        <v/>
      </c>
      <c r="F178" s="33" t="n">
        <f aca="false">($B$3- B178)/B178</f>
        <v>-0.9970734375</v>
      </c>
      <c r="G178" s="33" t="n">
        <f aca="false">- $B$6*LN(  (F178+1+$B$9) / (1+$B$9)  )</f>
        <v>23.9584553537762</v>
      </c>
      <c r="H178" s="33" t="n">
        <f aca="false">(3.085678E+016)*G178/$B$2/31557600</f>
        <v>78.1420407371171</v>
      </c>
      <c r="I178" s="76" t="n">
        <f aca="false">IF(ISNUMBER(K178),$O$3/G178,"")</f>
        <v>0.352266613139276</v>
      </c>
      <c r="J178" s="76" t="n">
        <f aca="false">IF(ISNUMBER(K178),$B$2/K178/1000000,"")</f>
        <v>0.0819714124183215</v>
      </c>
      <c r="K178" s="76" t="n">
        <f aca="false">IF($O$3&lt;G178 , C178*(  (1+$B$9/(F178+1))*EXP($O$3/$B$6)  -  $B$9/(F178+1)  ) , "")</f>
        <v>3657.28061961505</v>
      </c>
      <c r="L178" s="34" t="n">
        <f aca="false">B178*(1+$J$5)</f>
        <v>4.996864</v>
      </c>
      <c r="M178" s="34" t="n">
        <f aca="false">C178/(1+$J$5)</f>
        <v>59.9961211671961</v>
      </c>
      <c r="N178" s="34" t="n">
        <f aca="false">B178*(1+$N$6)</f>
        <v>4.99895611400508</v>
      </c>
      <c r="O178" s="34" t="n">
        <f aca="false">C178/(1+$N$6)</f>
        <v>59.9710121799431</v>
      </c>
      <c r="P178" s="34" t="n">
        <f aca="false">N178 - L178</f>
        <v>0.00209211400508291</v>
      </c>
      <c r="Q178" s="34" t="n">
        <f aca="false">(M178-O178)</f>
        <v>0.0251089872529349</v>
      </c>
      <c r="R178" s="58" t="n">
        <f aca="false">L178/(1+$K$5)</f>
        <v>39.0135153664</v>
      </c>
      <c r="S178" s="58" t="n">
        <f aca="false">M178*(1+$K$5)</f>
        <v>7.68432311685999</v>
      </c>
      <c r="T178" s="58" t="n">
        <f aca="false">N178/(1+$O$6)</f>
        <v>39.0461909839825</v>
      </c>
      <c r="U178" s="58" t="n">
        <f aca="false">O178*(1+$O$6)</f>
        <v>7.6778925279288</v>
      </c>
      <c r="AMH178" s="2"/>
    </row>
    <row r="179" customFormat="false" ht="17" hidden="false" customHeight="true" outlineLevel="0" collapsed="false">
      <c r="A179" s="83" t="s">
        <v>207</v>
      </c>
      <c r="B179" s="47" t="n">
        <f aca="false">$B$2/C179/1000000</f>
        <v>0.867765375579999</v>
      </c>
      <c r="C179" s="46" t="n">
        <v>345.47639999997</v>
      </c>
      <c r="D179" s="48" t="str">
        <f aca="false">IF(($D$14 - B179)/B179&lt;0,"",($D$14 - B179)/B179)</f>
        <v/>
      </c>
      <c r="E179" s="48" t="str">
        <f aca="false">IF((C179 - $E$14)/$E$14&lt;0,"",(C179 - $E$14)/$E$14)</f>
        <v/>
      </c>
      <c r="F179" s="73" t="n">
        <f aca="false">($B$3- B179)/B179</f>
        <v>-0.997841582468362</v>
      </c>
      <c r="G179" s="73" t="n">
        <f aca="false">- $B$6*LN(  (F179+1+$B$9) / (1+$B$9)  )</f>
        <v>25.2087673022485</v>
      </c>
      <c r="H179" s="73" t="n">
        <f aca="false">(3.085678E+016)*G179/$B$2/31557600</f>
        <v>82.2200134515071</v>
      </c>
      <c r="I179" s="74" t="n">
        <f aca="false">IF(ISNUMBER(K179),$O$3/G179,"")</f>
        <v>0.33479478874679</v>
      </c>
      <c r="J179" s="74" t="n">
        <f aca="false">IF(ISNUMBER(K179),$B$2/K179/1000000,"")</f>
        <v>0.111143677293873</v>
      </c>
      <c r="K179" s="74" t="n">
        <f aca="false">IF($O$3&lt;G179 , C179*(  (1+$B$9/(F179+1))*EXP($O$3/$B$6)  -  $B$9/(F179+1)  ) , "")</f>
        <v>2697.34154294107</v>
      </c>
      <c r="L179" s="51" t="n">
        <f aca="false">B179*(1+$J$5)</f>
        <v>6.7751649463784</v>
      </c>
      <c r="M179" s="51" t="n">
        <f aca="false">C179/(1+$J$5)</f>
        <v>44.2487320047095</v>
      </c>
      <c r="N179" s="51" t="n">
        <f aca="false">B179*(1+$N$6)</f>
        <v>6.77800160902743</v>
      </c>
      <c r="O179" s="51" t="n">
        <f aca="false">C179/(1+$N$6)</f>
        <v>44.2302134600728</v>
      </c>
      <c r="P179" s="51" t="n">
        <f aca="false">N179 - L179</f>
        <v>0.0028366626490266</v>
      </c>
      <c r="Q179" s="51" t="n">
        <f aca="false">(M179-O179)</f>
        <v>0.0185185446367271</v>
      </c>
      <c r="R179" s="52" t="n">
        <f aca="false">L179/(1+$K$5)</f>
        <v>52.897777835344</v>
      </c>
      <c r="S179" s="52" t="n">
        <f aca="false">M179*(1+$K$5)</f>
        <v>5.667392285044</v>
      </c>
      <c r="T179" s="52" t="n">
        <f aca="false">N179/(1+$O$6)</f>
        <v>52.9420821627874</v>
      </c>
      <c r="U179" s="52" t="n">
        <f aca="false">O179*(1+$O$6)</f>
        <v>5.66264955500224</v>
      </c>
      <c r="AMH179" s="2"/>
    </row>
    <row r="180" customFormat="false" ht="17" hidden="false" customHeight="true" outlineLevel="0" collapsed="false">
      <c r="A180" s="53" t="s">
        <v>208</v>
      </c>
      <c r="B180" s="55" t="n">
        <f aca="false">$B$2/C180/1000000</f>
        <v>0.884530850942999</v>
      </c>
      <c r="C180" s="54" t="n">
        <v>338.928210000127</v>
      </c>
      <c r="D180" s="56" t="str">
        <f aca="false">IF(($D$14 - B180)/B180&lt;0,"",($D$14 - B180)/B180)</f>
        <v/>
      </c>
      <c r="E180" s="56" t="str">
        <f aca="false">IF((C180 - $E$14)/$E$14&lt;0,"",(C180 - $E$14)/$E$14)</f>
        <v/>
      </c>
      <c r="F180" s="33" t="n">
        <f aca="false">($B$3- B180)/B180</f>
        <v>-0.99788249330365</v>
      </c>
      <c r="G180" s="33" t="n">
        <f aca="false">- $B$6*LN(  (F180+1+$B$9) / (1+$B$9)  )</f>
        <v>25.2873540717783</v>
      </c>
      <c r="H180" s="33" t="n">
        <f aca="false">(3.085678E+016)*G180/$B$2/31557600</f>
        <v>82.476329247134</v>
      </c>
      <c r="I180" s="76" t="n">
        <f aca="false">IF(ISNUMBER(K180),$O$3/G180,"")</f>
        <v>0.333754330309409</v>
      </c>
      <c r="J180" s="76" t="n">
        <f aca="false">IF(ISNUMBER(K180),$B$2/K180/1000000,"")</f>
        <v>0.11329100494054</v>
      </c>
      <c r="K180" s="76" t="n">
        <f aca="false">IF($O$3&lt;G180 , C180*(  (1+$B$9/(F180+1))*EXP($O$3/$B$6)  -  $B$9/(F180+1)  ) , "")</f>
        <v>2646.2158946983</v>
      </c>
      <c r="L180" s="34" t="n">
        <f aca="false">B180*(1+$J$5)</f>
        <v>6.90606307182256</v>
      </c>
      <c r="M180" s="34" t="n">
        <f aca="false">C180/(1+$J$5)</f>
        <v>43.4100376556339</v>
      </c>
      <c r="N180" s="34" t="n">
        <f aca="false">B180*(1+$N$6)</f>
        <v>6.90895453960567</v>
      </c>
      <c r="O180" s="34" t="n">
        <f aca="false">C180/(1+$N$6)</f>
        <v>43.3918701131171</v>
      </c>
      <c r="P180" s="34" t="n">
        <f aca="false">N180 - L180</f>
        <v>0.0028914677831029</v>
      </c>
      <c r="Q180" s="34" t="n">
        <f aca="false">(M180-O180)</f>
        <v>0.0181675425167427</v>
      </c>
      <c r="R180" s="58" t="n">
        <f aca="false">L180/(1+$K$5)</f>
        <v>53.9197780395618</v>
      </c>
      <c r="S180" s="58" t="n">
        <f aca="false">M180*(1+$K$5)</f>
        <v>5.5599720343811</v>
      </c>
      <c r="T180" s="58" t="n">
        <f aca="false">N180/(1+$O$6)</f>
        <v>53.9649383392889</v>
      </c>
      <c r="U180" s="58" t="n">
        <f aca="false">O180*(1+$O$6)</f>
        <v>5.55531919846071</v>
      </c>
      <c r="AMH180" s="2"/>
    </row>
    <row r="181" customFormat="false" ht="17" hidden="false" customHeight="true" outlineLevel="0" collapsed="false">
      <c r="A181" s="44" t="s">
        <v>209</v>
      </c>
      <c r="B181" s="55" t="n">
        <f aca="false">$B$2/C181/1000000</f>
        <v>0.886910498835001</v>
      </c>
      <c r="C181" s="54" t="n">
        <v>338.018839999968</v>
      </c>
      <c r="D181" s="56" t="str">
        <f aca="false">IF(($D$14 - B181)/B181&lt;0,"",($D$14 - B181)/B181)</f>
        <v/>
      </c>
      <c r="E181" s="56" t="str">
        <f aca="false">IF((C181 - $E$14)/$E$14&lt;0,"",(C181 - $E$14)/$E$14)</f>
        <v/>
      </c>
      <c r="F181" s="33" t="n">
        <f aca="false">($B$3- B181)/B181</f>
        <v>-0.997888174734136</v>
      </c>
      <c r="G181" s="33" t="n">
        <f aca="false">- $B$6*LN(  (F181+1+$B$9) / (1+$B$9)  )</f>
        <v>25.2983875901408</v>
      </c>
      <c r="H181" s="33" t="n">
        <f aca="false">(3.085678E+016)*G181/$B$2/31557600</f>
        <v>82.5123157758407</v>
      </c>
      <c r="I181" s="76" t="n">
        <f aca="false">IF(ISNUMBER(K181),$O$3/G181,"")</f>
        <v>0.333608768284205</v>
      </c>
      <c r="J181" s="76" t="n">
        <f aca="false">IF(ISNUMBER(K181),$B$2/K181/1000000,"")</f>
        <v>0.113595791032022</v>
      </c>
      <c r="K181" s="76" t="n">
        <f aca="false">IF($O$3&lt;G181 , C181*(  (1+$B$9/(F181+1))*EXP($O$3/$B$6)  -  $B$9/(F181+1)  ) , "")</f>
        <v>2639.11589748505</v>
      </c>
      <c r="L181" s="34" t="n">
        <f aca="false">B181*(1+$J$5)</f>
        <v>6.92464241070415</v>
      </c>
      <c r="M181" s="34" t="n">
        <f aca="false">C181/(1+$J$5)</f>
        <v>43.293565244117</v>
      </c>
      <c r="N181" s="34" t="n">
        <f aca="false">B181*(1+$N$6)</f>
        <v>6.9275416573852</v>
      </c>
      <c r="O181" s="34" t="n">
        <f aca="false">C181/(1+$N$6)</f>
        <v>43.2754464464898</v>
      </c>
      <c r="P181" s="34" t="n">
        <f aca="false">N181 - L181</f>
        <v>0.0028992466810438</v>
      </c>
      <c r="Q181" s="34" t="n">
        <f aca="false">(M181-O181)</f>
        <v>0.0181187976272597</v>
      </c>
      <c r="R181" s="58" t="n">
        <f aca="false">L181/(1+$K$5)</f>
        <v>54.0648380858137</v>
      </c>
      <c r="S181" s="58" t="n">
        <f aca="false">M181*(1+$K$5)</f>
        <v>5.54505420924702</v>
      </c>
      <c r="T181" s="58" t="n">
        <f aca="false">N181/(1+$O$6)</f>
        <v>54.1101198800166</v>
      </c>
      <c r="U181" s="58" t="n">
        <f aca="false">O181*(1+$O$6)</f>
        <v>5.54041385723702</v>
      </c>
      <c r="AMH181" s="2"/>
    </row>
    <row r="182" customFormat="false" ht="17" hidden="false" customHeight="true" outlineLevel="0" collapsed="false">
      <c r="A182" s="45" t="s">
        <v>21</v>
      </c>
      <c r="B182" s="47" t="n">
        <f aca="false">$B$2/C182/1000000</f>
        <v>1</v>
      </c>
      <c r="C182" s="46" t="n">
        <v>299.792458</v>
      </c>
      <c r="D182" s="48" t="str">
        <f aca="false">IF(($D$14 - B182)/B182&lt;0,"",($D$14 - B182)/B182)</f>
        <v/>
      </c>
      <c r="E182" s="48" t="str">
        <f aca="false">IF((C182 - $E$14)/$E$14&lt;0,"",(C182 - $E$14)/$E$14)</f>
        <v/>
      </c>
      <c r="F182" s="73" t="n">
        <f aca="false">($B$3- B182)/B182</f>
        <v>-0.998127</v>
      </c>
      <c r="G182" s="73" t="n">
        <f aca="false">- $B$6*LN(  (F182+1+$B$9) / (1+$B$9)  )</f>
        <v>25.7912431256799</v>
      </c>
      <c r="H182" s="73" t="n">
        <f aca="false">(3.085678E+016)*G182/$B$2/31557600</f>
        <v>84.1197957559531</v>
      </c>
      <c r="I182" s="74" t="n">
        <f aca="false">IF(ISNUMBER(K182),$O$3/G182,"")</f>
        <v>0.327233700306596</v>
      </c>
      <c r="J182" s="74" t="n">
        <f aca="false">IF(ISNUMBER(K182),$B$2/K182/1000000,"")</f>
        <v>0.128080331858294</v>
      </c>
      <c r="K182" s="74" t="n">
        <f aca="false">IF($O$3&lt;G182 , C182*(  (1+$B$9/(F182+1))*EXP($O$3/$B$6)  -  $B$9/(F182+1)  ) , "")</f>
        <v>2340.65959738211</v>
      </c>
      <c r="L182" s="51" t="n">
        <f aca="false">B182*(1+$J$5)</f>
        <v>7.8076</v>
      </c>
      <c r="M182" s="51" t="n">
        <f aca="false">C182/(1+$J$5)</f>
        <v>38.3975175470055</v>
      </c>
      <c r="N182" s="51" t="n">
        <f aca="false">B182*(1+$N$6)</f>
        <v>7.81086892813294</v>
      </c>
      <c r="O182" s="51" t="n">
        <f aca="false">C182/(1+$N$6)</f>
        <v>38.3814477951636</v>
      </c>
      <c r="P182" s="51" t="n">
        <f aca="false">N182 - L182</f>
        <v>0.00326892813294233</v>
      </c>
      <c r="Q182" s="51" t="n">
        <f aca="false">(M182-O182)</f>
        <v>0.0160697518418829</v>
      </c>
      <c r="R182" s="52" t="n">
        <f aca="false">L182/(1+$K$5)</f>
        <v>60.95861776</v>
      </c>
      <c r="S182" s="52" t="n">
        <f aca="false">M182*(1+$K$5)</f>
        <v>4.9179667947904</v>
      </c>
      <c r="T182" s="52" t="n">
        <f aca="false">N182/(1+$O$6)</f>
        <v>61.0096734124726</v>
      </c>
      <c r="U182" s="52" t="n">
        <f aca="false">O182*(1+$O$6)</f>
        <v>4.91385121787443</v>
      </c>
      <c r="AMH182" s="2"/>
    </row>
    <row r="183" customFormat="false" ht="17" hidden="false" customHeight="true" outlineLevel="0" collapsed="false">
      <c r="A183" s="61" t="s">
        <v>210</v>
      </c>
      <c r="B183" s="55" t="n">
        <f aca="false">$B$2/C183/1000000</f>
        <v>1.02019710309</v>
      </c>
      <c r="C183" s="54" t="n">
        <v>293.857390000404</v>
      </c>
      <c r="D183" s="56" t="str">
        <f aca="false">IF(($D$14 - B183)/B183&lt;0,"",($D$14 - B183)/B183)</f>
        <v/>
      </c>
      <c r="E183" s="56" t="str">
        <f aca="false">IF((C183 - $E$14)/$E$14&lt;0,"",(C183 - $E$14)/$E$14)</f>
        <v/>
      </c>
      <c r="F183" s="33" t="n">
        <f aca="false">($B$3- B183)/B183</f>
        <v>-0.998164080260249</v>
      </c>
      <c r="G183" s="33" t="n">
        <f aca="false">- $B$6*LN(  (F183+1+$B$9) / (1+$B$9)  )</f>
        <v>25.8733609900715</v>
      </c>
      <c r="H183" s="33" t="n">
        <f aca="false">(3.085678E+016)*G183/$B$2/31557600</f>
        <v>84.3876284442369</v>
      </c>
      <c r="I183" s="76" t="n">
        <f aca="false">IF(ISNUMBER(K183),$O$3/G183,"")</f>
        <v>0.326195113451319</v>
      </c>
      <c r="J183" s="76" t="n">
        <f aca="false">IF(ISNUMBER(K183),$B$2/K183/1000000,"")</f>
        <v>0.130667183522042</v>
      </c>
      <c r="K183" s="76" t="n">
        <f aca="false">IF($O$3&lt;G183 , C183*(  (1+$B$9/(F183+1))*EXP($O$3/$B$6)  -  $B$9/(F183+1)  ) , "")</f>
        <v>2294.32096046846</v>
      </c>
      <c r="L183" s="34" t="n">
        <f aca="false">B183*(1+$J$5)</f>
        <v>7.96529090208547</v>
      </c>
      <c r="M183" s="34" t="n">
        <f aca="false">C183/(1+$J$5)</f>
        <v>37.6373520672683</v>
      </c>
      <c r="N183" s="34" t="n">
        <f aca="false">B183*(1+$N$6)</f>
        <v>7.96862585309691</v>
      </c>
      <c r="O183" s="34" t="n">
        <f aca="false">C183/(1+$N$6)</f>
        <v>37.6216004524154</v>
      </c>
      <c r="P183" s="34" t="n">
        <f aca="false">N183 - L183</f>
        <v>0.00333495101143733</v>
      </c>
      <c r="Q183" s="34" t="n">
        <f aca="false">(M183-O183)</f>
        <v>0.01575161485286</v>
      </c>
      <c r="R183" s="58" t="n">
        <f aca="false">L183/(1+$K$5)</f>
        <v>62.1898052471225</v>
      </c>
      <c r="S183" s="58" t="n">
        <f aca="false">M183*(1+$K$5)</f>
        <v>4.82060454778271</v>
      </c>
      <c r="T183" s="58" t="n">
        <f aca="false">N183/(1+$O$6)</f>
        <v>62.2418920758715</v>
      </c>
      <c r="U183" s="58" t="n">
        <f aca="false">O183*(1+$O$6)</f>
        <v>4.81657044799602</v>
      </c>
      <c r="AMH183" s="2"/>
    </row>
    <row r="184" customFormat="false" ht="17" hidden="false" customHeight="true" outlineLevel="0" collapsed="false">
      <c r="A184" s="61" t="s">
        <v>211</v>
      </c>
      <c r="B184" s="55" t="n">
        <f aca="false">$B$2/C184/1000000</f>
        <v>1.02070614077</v>
      </c>
      <c r="C184" s="54" t="n">
        <v>293.710840001259</v>
      </c>
      <c r="D184" s="56" t="str">
        <f aca="false">IF(($D$14 - B184)/B184&lt;0,"",($D$14 - B184)/B184)</f>
        <v/>
      </c>
      <c r="E184" s="56" t="str">
        <f aca="false">IF((C184 - $E$14)/$E$14&lt;0,"",(C184 - $E$14)/$E$14)</f>
        <v/>
      </c>
      <c r="F184" s="33" t="n">
        <f aca="false">($B$3- B184)/B184</f>
        <v>-0.998164995854157</v>
      </c>
      <c r="G184" s="33" t="n">
        <f aca="false">- $B$6*LN(  (F184+1+$B$9) / (1+$B$9)  )</f>
        <v>25.8754095815501</v>
      </c>
      <c r="H184" s="33" t="n">
        <f aca="false">(3.085678E+016)*G184/$B$2/31557600</f>
        <v>84.3943100569039</v>
      </c>
      <c r="I184" s="76" t="n">
        <f aca="false">IF(ISNUMBER(K184),$O$3/G184,"")</f>
        <v>0.326169288139156</v>
      </c>
      <c r="J184" s="76" t="n">
        <f aca="false">IF(ISNUMBER(K184),$B$2/K184/1000000,"")</f>
        <v>0.130732381236958</v>
      </c>
      <c r="K184" s="76" t="n">
        <f aca="false">IF($O$3&lt;G184 , C184*(  (1+$B$9/(F184+1))*EXP($O$3/$B$6)  -  $B$9/(F184+1)  ) , "")</f>
        <v>2293.17675669513</v>
      </c>
      <c r="L184" s="34" t="n">
        <f aca="false">B184*(1+$J$5)</f>
        <v>7.96926526467585</v>
      </c>
      <c r="M184" s="34" t="n">
        <f aca="false">C184/(1+$J$5)</f>
        <v>37.6185818947255</v>
      </c>
      <c r="N184" s="34" t="n">
        <f aca="false">B184*(1+$N$6)</f>
        <v>7.97260187969488</v>
      </c>
      <c r="O184" s="34" t="n">
        <f aca="false">C184/(1+$N$6)</f>
        <v>37.6028381353809</v>
      </c>
      <c r="P184" s="34" t="n">
        <f aca="false">N184 - L184</f>
        <v>0.00333661501902949</v>
      </c>
      <c r="Q184" s="34" t="n">
        <f aca="false">(M184-O184)</f>
        <v>0.0157437593446446</v>
      </c>
      <c r="R184" s="58" t="n">
        <f aca="false">L184/(1+$K$5)</f>
        <v>62.2208354804832</v>
      </c>
      <c r="S184" s="58" t="n">
        <f aca="false">M184*(1+$K$5)</f>
        <v>4.81820045785203</v>
      </c>
      <c r="T184" s="58" t="n">
        <f aca="false">N184/(1+$O$6)</f>
        <v>62.272948298483</v>
      </c>
      <c r="U184" s="58" t="n">
        <f aca="false">O184*(1+$O$6)</f>
        <v>4.81416836991646</v>
      </c>
      <c r="AMH184" s="2"/>
    </row>
    <row r="185" customFormat="false" ht="17" hidden="false" customHeight="true" outlineLevel="0" collapsed="false">
      <c r="A185" s="61" t="s">
        <v>212</v>
      </c>
      <c r="B185" s="55" t="n">
        <f aca="false">$B$2/C185/1000000</f>
        <v>1.02092352655</v>
      </c>
      <c r="C185" s="54" t="n">
        <v>293.648299998617</v>
      </c>
      <c r="D185" s="56" t="str">
        <f aca="false">IF(($D$14 - B185)/B185&lt;0,"",($D$14 - B185)/B185)</f>
        <v/>
      </c>
      <c r="E185" s="56" t="str">
        <f aca="false">IF((C185 - $E$14)/$E$14&lt;0,"",(C185 - $E$14)/$E$14)</f>
        <v/>
      </c>
      <c r="F185" s="33" t="n">
        <f aca="false">($B$3- B185)/B185</f>
        <v>-0.998165386582549</v>
      </c>
      <c r="G185" s="33" t="n">
        <f aca="false">- $B$6*LN(  (F185+1+$B$9) / (1+$B$9)  )</f>
        <v>25.876284126233</v>
      </c>
      <c r="H185" s="33" t="n">
        <f aca="false">(3.085678E+016)*G185/$B$2/31557600</f>
        <v>84.39716244055</v>
      </c>
      <c r="I185" s="76" t="n">
        <f aca="false">IF(ISNUMBER(K185),$O$3/G185,"")</f>
        <v>0.326158264546461</v>
      </c>
      <c r="J185" s="76" t="n">
        <f aca="false">IF(ISNUMBER(K185),$B$2/K185/1000000,"")</f>
        <v>0.130760224079773</v>
      </c>
      <c r="K185" s="76" t="n">
        <f aca="false">IF($O$3&lt;G185 , C185*(  (1+$B$9/(F185+1))*EXP($O$3/$B$6)  -  $B$9/(F185+1)  ) , "")</f>
        <v>2292.68846937051</v>
      </c>
      <c r="L185" s="34" t="n">
        <f aca="false">B185*(1+$J$5)</f>
        <v>7.97096252589177</v>
      </c>
      <c r="M185" s="34" t="n">
        <f aca="false">C185/(1+$J$5)</f>
        <v>37.6105717504248</v>
      </c>
      <c r="N185" s="34" t="n">
        <f aca="false">B185*(1+$N$6)</f>
        <v>7.97429985152929</v>
      </c>
      <c r="O185" s="34" t="n">
        <f aca="false">C185/(1+$N$6)</f>
        <v>37.5948313434071</v>
      </c>
      <c r="P185" s="34" t="n">
        <f aca="false">N185 - L185</f>
        <v>0.00333732563752154</v>
      </c>
      <c r="Q185" s="34" t="n">
        <f aca="false">(M185-O185)</f>
        <v>0.0157404070177378</v>
      </c>
      <c r="R185" s="58" t="n">
        <f aca="false">L185/(1+$K$5)</f>
        <v>62.2340870171526</v>
      </c>
      <c r="S185" s="58" t="n">
        <f aca="false">M185*(1+$K$5)</f>
        <v>4.81717451591076</v>
      </c>
      <c r="T185" s="58" t="n">
        <f aca="false">N185/(1+$O$6)</f>
        <v>62.2862109339252</v>
      </c>
      <c r="U185" s="58" t="n">
        <f aca="false">O185*(1+$O$6)</f>
        <v>4.81314328652978</v>
      </c>
      <c r="AMH185" s="2"/>
    </row>
    <row r="186" customFormat="false" ht="17" hidden="false" customHeight="true" outlineLevel="0" collapsed="false">
      <c r="A186" s="61" t="s">
        <v>213</v>
      </c>
      <c r="B186" s="55" t="n">
        <f aca="false">$B$2/C186/1000000</f>
        <v>2.24772938757001</v>
      </c>
      <c r="C186" s="54" t="n">
        <v>133.37568999981</v>
      </c>
      <c r="D186" s="56" t="str">
        <f aca="false">IF(($D$14 - B186)/B186&lt;0,"",($D$14 - B186)/B186)</f>
        <v/>
      </c>
      <c r="E186" s="56" t="str">
        <f aca="false">IF((C186 - $E$14)/$E$14&lt;0,"",(C186 - $E$14)/$E$14)</f>
        <v/>
      </c>
      <c r="F186" s="33" t="n">
        <f aca="false">($B$3- B186)/B186</f>
        <v>-0.999166714636398</v>
      </c>
      <c r="G186" s="33" t="n">
        <f aca="false">- $B$6*LN(  (F186+1+$B$9) / (1+$B$9)  )</f>
        <v>29.1173810808238</v>
      </c>
      <c r="H186" s="33" t="n">
        <f aca="false">(3.085678E+016)*G186/$B$2/31557600</f>
        <v>94.9682082996757</v>
      </c>
      <c r="I186" s="76" t="n">
        <f aca="false">IF(ISNUMBER(K186),$O$3/G186,"")</f>
        <v>0.289853125873383</v>
      </c>
      <c r="J186" s="76" t="n">
        <f aca="false">IF(ISNUMBER(K186),$B$2/K186/1000000,"")</f>
        <v>0.287889925534437</v>
      </c>
      <c r="K186" s="76" t="n">
        <f aca="false">IF($O$3&lt;G186 , C186*(  (1+$B$9/(F186+1))*EXP($O$3/$B$6)  -  $B$9/(F186+1)  ) , "")</f>
        <v>1041.34403954382</v>
      </c>
      <c r="L186" s="34" t="n">
        <f aca="false">B186*(1+$J$5)</f>
        <v>17.5493719663916</v>
      </c>
      <c r="M186" s="34" t="n">
        <f aca="false">C186/(1+$J$5)</f>
        <v>17.0828026538001</v>
      </c>
      <c r="N186" s="34" t="n">
        <f aca="false">B186*(1+$N$6)</f>
        <v>17.5567196322219</v>
      </c>
      <c r="O186" s="34" t="n">
        <f aca="false">C186/(1+$N$6)</f>
        <v>17.0756533270481</v>
      </c>
      <c r="P186" s="34" t="n">
        <f aca="false">N186 - L186</f>
        <v>0.00734766583026669</v>
      </c>
      <c r="Q186" s="34" t="n">
        <f aca="false">(M186-O186)</f>
        <v>0.00714932675203173</v>
      </c>
      <c r="R186" s="58" t="n">
        <f aca="false">L186/(1+$K$5)</f>
        <v>137.018476564799</v>
      </c>
      <c r="S186" s="58" t="n">
        <f aca="false">M186*(1+$K$5)</f>
        <v>2.18797103511965</v>
      </c>
      <c r="T186" s="58" t="n">
        <f aca="false">N186/(1+$O$6)</f>
        <v>137.133235855263</v>
      </c>
      <c r="U186" s="58" t="n">
        <f aca="false">O186*(1+$O$6)</f>
        <v>2.18614004205673</v>
      </c>
      <c r="AMH186" s="2"/>
    </row>
    <row r="187" customFormat="false" ht="17" hidden="false" customHeight="true" outlineLevel="0" collapsed="false">
      <c r="A187" s="44" t="s">
        <v>214</v>
      </c>
      <c r="B187" s="55" t="n">
        <f aca="false">$B$2/C187/1000000</f>
        <v>2.24681382094</v>
      </c>
      <c r="C187" s="54" t="n">
        <v>133.430039999743</v>
      </c>
      <c r="D187" s="56" t="str">
        <f aca="false">IF(($D$14 - B187)/B187&lt;0,"",($D$14 - B187)/B187)</f>
        <v/>
      </c>
      <c r="E187" s="56" t="str">
        <f aca="false">IF((C187 - $E$14)/$E$14&lt;0,"",(C187 - $E$14)/$E$14)</f>
        <v/>
      </c>
      <c r="F187" s="33" t="n">
        <f aca="false">($B$3- B187)/B187</f>
        <v>-0.999166375076322</v>
      </c>
      <c r="G187" s="33" t="n">
        <f aca="false">- $B$6*LN(  (F187+1+$B$9) / (1+$B$9)  )</f>
        <v>29.1157079409902</v>
      </c>
      <c r="H187" s="33" t="n">
        <f aca="false">(3.085678E+016)*G187/$B$2/31557600</f>
        <v>94.9627512466602</v>
      </c>
      <c r="I187" s="76" t="n">
        <f aca="false">IF(ISNUMBER(K187),$O$3/G187,"")</f>
        <v>0.289869782339775</v>
      </c>
      <c r="J187" s="76" t="n">
        <f aca="false">IF(ISNUMBER(K187),$B$2/K187/1000000,"")</f>
        <v>0.28777265945703</v>
      </c>
      <c r="K187" s="76" t="n">
        <f aca="false">IF($O$3&lt;G187 , C187*(  (1+$B$9/(F187+1))*EXP($O$3/$B$6)  -  $B$9/(F187+1)  ) , "")</f>
        <v>1041.7683826033</v>
      </c>
      <c r="L187" s="34" t="n">
        <f aca="false">B187*(1+$J$5)</f>
        <v>17.5422235883712</v>
      </c>
      <c r="M187" s="34" t="n">
        <f aca="false">C187/(1+$J$5)</f>
        <v>17.0897638198349</v>
      </c>
      <c r="N187" s="34" t="n">
        <f aca="false">B187*(1+$N$6)</f>
        <v>17.5495682612799</v>
      </c>
      <c r="O187" s="34" t="n">
        <f aca="false">C187/(1+$N$6)</f>
        <v>17.082611579764</v>
      </c>
      <c r="P187" s="34" t="n">
        <f aca="false">N187 - L187</f>
        <v>0.00734467290875429</v>
      </c>
      <c r="Q187" s="34" t="n">
        <f aca="false">(M187-O187)</f>
        <v>0.00715224007085524</v>
      </c>
      <c r="R187" s="58" t="n">
        <f aca="false">L187/(1+$K$5)</f>
        <v>136.962664888567</v>
      </c>
      <c r="S187" s="58" t="n">
        <f aca="false">M187*(1+$K$5)</f>
        <v>2.18886262357638</v>
      </c>
      <c r="T187" s="58" t="n">
        <f aca="false">N187/(1+$O$6)</f>
        <v>137.077377434179</v>
      </c>
      <c r="U187" s="58" t="n">
        <f aca="false">O187*(1+$O$6)</f>
        <v>2.18703088439193</v>
      </c>
      <c r="AMH187" s="2"/>
    </row>
    <row r="188" customFormat="false" ht="17" hidden="false" customHeight="true" outlineLevel="0" collapsed="false">
      <c r="A188" s="61" t="s">
        <v>215</v>
      </c>
      <c r="B188" s="55" t="n">
        <f aca="false">$B$2/C188/1000000</f>
        <v>2.24660840524999</v>
      </c>
      <c r="C188" s="54" t="n">
        <v>133.442240000273</v>
      </c>
      <c r="D188" s="56" t="str">
        <f aca="false">IF(($D$14 - B188)/B188&lt;0,"",($D$14 - B188)/B188)</f>
        <v/>
      </c>
      <c r="E188" s="56" t="str">
        <f aca="false">IF((C188 - $E$14)/$E$14&lt;0,"",(C188 - $E$14)/$E$14)</f>
        <v/>
      </c>
      <c r="F188" s="33" t="n">
        <f aca="false">($B$3- B188)/B188</f>
        <v>-0.999166298854922</v>
      </c>
      <c r="G188" s="33" t="n">
        <f aca="false">- $B$6*LN(  (F188+1+$B$9) / (1+$B$9)  )</f>
        <v>29.1153324632279</v>
      </c>
      <c r="H188" s="33" t="n">
        <f aca="false">(3.085678E+016)*G188/$B$2/31557600</f>
        <v>94.9615266018254</v>
      </c>
      <c r="I188" s="76" t="n">
        <f aca="false">IF(ISNUMBER(K188),$O$3/G188,"")</f>
        <v>0.289873520564553</v>
      </c>
      <c r="J188" s="76" t="n">
        <f aca="false">IF(ISNUMBER(K188),$B$2/K188/1000000,"")</f>
        <v>0.287746349747375</v>
      </c>
      <c r="K188" s="76" t="n">
        <f aca="false">IF($O$3&lt;G188 , C188*(  (1+$B$9/(F188+1))*EXP($O$3/$B$6)  -  $B$9/(F188+1)  ) , "")</f>
        <v>1041.86363532744</v>
      </c>
      <c r="L188" s="34" t="n">
        <f aca="false">B188*(1+$J$5)</f>
        <v>17.5406197848298</v>
      </c>
      <c r="M188" s="34" t="n">
        <f aca="false">C188/(1+$J$5)</f>
        <v>17.091326399953</v>
      </c>
      <c r="N188" s="34" t="n">
        <f aca="false">B188*(1+$N$6)</f>
        <v>17.5479637862495</v>
      </c>
      <c r="O188" s="34" t="n">
        <f aca="false">C188/(1+$N$6)</f>
        <v>17.0841735059265</v>
      </c>
      <c r="P188" s="34" t="n">
        <f aca="false">N188 - L188</f>
        <v>0.00734400141962865</v>
      </c>
      <c r="Q188" s="34" t="n">
        <f aca="false">(M188-O188)</f>
        <v>0.00715289402653596</v>
      </c>
      <c r="R188" s="58" t="n">
        <f aca="false">L188/(1+$K$5)</f>
        <v>136.950143032037</v>
      </c>
      <c r="S188" s="58" t="n">
        <f aca="false">M188*(1+$K$5)</f>
        <v>2.18906275935665</v>
      </c>
      <c r="T188" s="58" t="n">
        <f aca="false">N188/(1+$O$6)</f>
        <v>137.064845090018</v>
      </c>
      <c r="U188" s="58" t="n">
        <f aca="false">O188*(1+$O$6)</f>
        <v>2.18723085268954</v>
      </c>
      <c r="AMH188" s="2"/>
    </row>
    <row r="189" customFormat="false" ht="17" hidden="false" customHeight="true" outlineLevel="0" collapsed="false">
      <c r="A189" s="61" t="s">
        <v>216</v>
      </c>
      <c r="B189" s="55" t="n">
        <f aca="false">$B$2/C189/1000000</f>
        <v>2.24425638197001</v>
      </c>
      <c r="C189" s="54" t="n">
        <v>133.582090000271</v>
      </c>
      <c r="D189" s="56" t="str">
        <f aca="false">IF(($D$14 - B189)/B189&lt;0,"",($D$14 - B189)/B189)</f>
        <v/>
      </c>
      <c r="E189" s="56" t="str">
        <f aca="false">IF((C189 - $E$14)/$E$14&lt;0,"",(C189 - $E$14)/$E$14)</f>
        <v/>
      </c>
      <c r="F189" s="33" t="n">
        <f aca="false">($B$3- B189)/B189</f>
        <v>-0.9991654251203</v>
      </c>
      <c r="G189" s="33" t="n">
        <f aca="false">- $B$6*LN(  (F189+1+$B$9) / (1+$B$9)  )</f>
        <v>29.1110307692276</v>
      </c>
      <c r="H189" s="33" t="n">
        <f aca="false">(3.085678E+016)*G189/$B$2/31557600</f>
        <v>94.9474963505905</v>
      </c>
      <c r="I189" s="76" t="n">
        <f aca="false">IF(ISNUMBER(K189),$O$3/G189,"")</f>
        <v>0.28991635474635</v>
      </c>
      <c r="J189" s="76" t="n">
        <f aca="false">IF(ISNUMBER(K189),$B$2/K189/1000000,"")</f>
        <v>0.28744510182617</v>
      </c>
      <c r="K189" s="76" t="n">
        <f aca="false">IF($O$3&lt;G189 , C189*(  (1+$B$9/(F189+1))*EXP($O$3/$B$6)  -  $B$9/(F189+1)  ) , "")</f>
        <v>1042.95552818742</v>
      </c>
      <c r="L189" s="34" t="n">
        <f aca="false">B189*(1+$J$5)</f>
        <v>17.522256127869</v>
      </c>
      <c r="M189" s="34" t="n">
        <f aca="false">C189/(1+$J$5)</f>
        <v>17.1092384343807</v>
      </c>
      <c r="N189" s="34" t="n">
        <f aca="false">B189*(1+$N$6)</f>
        <v>17.5295924406936</v>
      </c>
      <c r="O189" s="34" t="n">
        <f aca="false">C189/(1+$N$6)</f>
        <v>17.1020780439855</v>
      </c>
      <c r="P189" s="34" t="n">
        <f aca="false">N189 - L189</f>
        <v>0.00733631282455605</v>
      </c>
      <c r="Q189" s="34" t="n">
        <f aca="false">(M189-O189)</f>
        <v>0.00716039039522443</v>
      </c>
      <c r="R189" s="58" t="n">
        <f aca="false">L189/(1+$K$5)</f>
        <v>136.80676694395</v>
      </c>
      <c r="S189" s="58" t="n">
        <f aca="false">M189*(1+$K$5)</f>
        <v>2.19135693867267</v>
      </c>
      <c r="T189" s="58" t="n">
        <f aca="false">N189/(1+$O$6)</f>
        <v>136.921348917848</v>
      </c>
      <c r="U189" s="58" t="n">
        <f aca="false">O189*(1+$O$6)</f>
        <v>2.18952311213261</v>
      </c>
      <c r="AMH189" s="2"/>
    </row>
    <row r="190" customFormat="false" ht="17" hidden="false" customHeight="true" outlineLevel="0" collapsed="false">
      <c r="A190" s="44" t="s">
        <v>217</v>
      </c>
      <c r="B190" s="55" t="n">
        <f aca="false">$B$2/C190/1000000</f>
        <v>2.24334229895</v>
      </c>
      <c r="C190" s="54" t="n">
        <v>133.636519999787</v>
      </c>
      <c r="D190" s="56" t="str">
        <f aca="false">IF(($D$14 - B190)/B190&lt;0,"",($D$14 - B190)/B190)</f>
        <v/>
      </c>
      <c r="E190" s="56" t="str">
        <f aca="false">IF((C190 - $E$14)/$E$14&lt;0,"",(C190 - $E$14)/$E$14)</f>
        <v/>
      </c>
      <c r="F190" s="33" t="n">
        <f aca="false">($B$3- B190)/B190</f>
        <v>-0.999165085060413</v>
      </c>
      <c r="G190" s="33" t="n">
        <f aca="false">- $B$6*LN(  (F190+1+$B$9) / (1+$B$9)  )</f>
        <v>29.1093577556202</v>
      </c>
      <c r="H190" s="33" t="n">
        <f aca="false">(3.085678E+016)*G190/$B$2/31557600</f>
        <v>94.94203970927</v>
      </c>
      <c r="I190" s="76" t="n">
        <f aca="false">IF(ISNUMBER(K190),$O$3/G190,"")</f>
        <v>0.289933017223432</v>
      </c>
      <c r="J190" s="76" t="n">
        <f aca="false">IF(ISNUMBER(K190),$B$2/K190/1000000,"")</f>
        <v>0.287328025770023</v>
      </c>
      <c r="K190" s="76" t="n">
        <f aca="false">IF($O$3&lt;G190 , C190*(  (1+$B$9/(F190+1))*EXP($O$3/$B$6)  -  $B$9/(F190+1)  ) , "")</f>
        <v>1043.38049585164</v>
      </c>
      <c r="L190" s="34" t="n">
        <f aca="false">B190*(1+$J$5)</f>
        <v>17.515119333282</v>
      </c>
      <c r="M190" s="34" t="n">
        <f aca="false">C190/(1+$J$5)</f>
        <v>17.1162098467886</v>
      </c>
      <c r="N190" s="34" t="n">
        <f aca="false">B190*(1+$N$6)</f>
        <v>17.5224526580349</v>
      </c>
      <c r="O190" s="34" t="n">
        <f aca="false">C190/(1+$N$6)</f>
        <v>17.1090465387864</v>
      </c>
      <c r="P190" s="34" t="n">
        <f aca="false">N190 - L190</f>
        <v>0.00733332475285664</v>
      </c>
      <c r="Q190" s="34" t="n">
        <f aca="false">(M190-O190)</f>
        <v>0.00716330800226217</v>
      </c>
      <c r="R190" s="58" t="n">
        <f aca="false">L190/(1+$K$5)</f>
        <v>136.751045706533</v>
      </c>
      <c r="S190" s="58" t="n">
        <f aca="false">M190*(1+$K$5)</f>
        <v>2.19224983948827</v>
      </c>
      <c r="T190" s="58" t="n">
        <f aca="false">N190/(1+$O$6)</f>
        <v>136.865581011325</v>
      </c>
      <c r="U190" s="58" t="n">
        <f aca="false">O190*(1+$O$6)</f>
        <v>2.19041526572845</v>
      </c>
      <c r="AMH190" s="2"/>
    </row>
    <row r="191" customFormat="false" ht="17" hidden="false" customHeight="true" outlineLevel="0" collapsed="false">
      <c r="A191" s="61" t="s">
        <v>218</v>
      </c>
      <c r="B191" s="55" t="n">
        <f aca="false">$B$2/C191/1000000</f>
        <v>2.24313718184</v>
      </c>
      <c r="C191" s="54" t="n">
        <v>133.64873999997</v>
      </c>
      <c r="D191" s="56" t="str">
        <f aca="false">IF(($D$14 - B191)/B191&lt;0,"",($D$14 - B191)/B191)</f>
        <v/>
      </c>
      <c r="E191" s="56" t="str">
        <f aca="false">IF((C191 - $E$14)/$E$14&lt;0,"",(C191 - $E$14)/$E$14)</f>
        <v/>
      </c>
      <c r="F191" s="33" t="n">
        <f aca="false">($B$3- B191)/B191</f>
        <v>-0.999165008714062</v>
      </c>
      <c r="G191" s="33" t="n">
        <f aca="false">- $B$6*LN(  (F191+1+$B$9) / (1+$B$9)  )</f>
        <v>29.1089822434296</v>
      </c>
      <c r="H191" s="33" t="n">
        <f aca="false">(3.085678E+016)*G191/$B$2/31557600</f>
        <v>94.940814952145</v>
      </c>
      <c r="I191" s="76" t="n">
        <f aca="false">IF(ISNUMBER(K191),$O$3/G191,"")</f>
        <v>0.2899367574223</v>
      </c>
      <c r="J191" s="76" t="n">
        <f aca="false">IF(ISNUMBER(K191),$B$2/K191/1000000,"")</f>
        <v>0.287301754302595</v>
      </c>
      <c r="K191" s="76" t="n">
        <f aca="false">IF($O$3&lt;G191 , C191*(  (1+$B$9/(F191+1))*EXP($O$3/$B$6)  -  $B$9/(F191+1)  ) , "")</f>
        <v>1043.47590472507</v>
      </c>
      <c r="L191" s="34" t="n">
        <f aca="false">B191*(1+$J$5)</f>
        <v>17.513517860934</v>
      </c>
      <c r="M191" s="34" t="n">
        <f aca="false">C191/(1+$J$5)</f>
        <v>17.1177749884689</v>
      </c>
      <c r="N191" s="34" t="n">
        <f aca="false">B191*(1+$N$6)</f>
        <v>17.5208505151738</v>
      </c>
      <c r="O191" s="34" t="n">
        <f aca="false">C191/(1+$N$6)</f>
        <v>17.1106110254389</v>
      </c>
      <c r="P191" s="34" t="n">
        <f aca="false">N191 - L191</f>
        <v>0.00733265423976448</v>
      </c>
      <c r="Q191" s="34" t="n">
        <f aca="false">(M191-O191)</f>
        <v>0.00716396302998135</v>
      </c>
      <c r="R191" s="58" t="n">
        <f aca="false">L191/(1+$K$5)</f>
        <v>136.738542051028</v>
      </c>
      <c r="S191" s="58" t="n">
        <f aca="false">M191*(1+$K$5)</f>
        <v>2.19245030335429</v>
      </c>
      <c r="T191" s="58" t="n">
        <f aca="false">N191/(1+$O$6)</f>
        <v>136.853066883433</v>
      </c>
      <c r="U191" s="58" t="n">
        <f aca="false">O191*(1+$O$6)</f>
        <v>2.19061556183724</v>
      </c>
      <c r="AMH191" s="2"/>
    </row>
    <row r="192" customFormat="false" ht="17" hidden="false" customHeight="true" outlineLevel="0" collapsed="false">
      <c r="A192" s="44" t="s">
        <v>219</v>
      </c>
      <c r="B192" s="55" t="n">
        <f aca="false">$B$2/C192/1000000</f>
        <v>2.23316512414</v>
      </c>
      <c r="C192" s="54" t="n">
        <v>134.245540000295</v>
      </c>
      <c r="D192" s="56" t="str">
        <f aca="false">IF(($D$14 - B192)/B192&lt;0,"",($D$14 - B192)/B192)</f>
        <v/>
      </c>
      <c r="E192" s="56" t="str">
        <f aca="false">IF((C192 - $E$14)/$E$14&lt;0,"",(C192 - $E$14)/$E$14)</f>
        <v/>
      </c>
      <c r="F192" s="33" t="n">
        <f aca="false">($B$3- B192)/B192</f>
        <v>-0.999161280113256</v>
      </c>
      <c r="G192" s="33" t="n">
        <f aca="false">- $B$6*LN(  (F192+1+$B$9) / (1+$B$9)  )</f>
        <v>29.0906846518386</v>
      </c>
      <c r="H192" s="33" t="n">
        <f aca="false">(3.085678E+016)*G192/$B$2/31557600</f>
        <v>94.8811361821084</v>
      </c>
      <c r="I192" s="76" t="n">
        <f aca="false">IF(ISNUMBER(K192),$O$3/G192,"")</f>
        <v>0.290119123167143</v>
      </c>
      <c r="J192" s="76" t="n">
        <f aca="false">IF(ISNUMBER(K192),$B$2/K192/1000000,"")</f>
        <v>0.286024529847434</v>
      </c>
      <c r="K192" s="76" t="n">
        <f aca="false">IF($O$3&lt;G192 , C192*(  (1+$B$9/(F192+1))*EXP($O$3/$B$6)  -  $B$9/(F192+1)  ) , "")</f>
        <v>1048.13548040761</v>
      </c>
      <c r="L192" s="34" t="n">
        <f aca="false">B192*(1+$J$5)</f>
        <v>17.4356600232355</v>
      </c>
      <c r="M192" s="34" t="n">
        <f aca="false">C192/(1+$J$5)</f>
        <v>17.1942133306387</v>
      </c>
      <c r="N192" s="34" t="n">
        <f aca="false">B192*(1+$N$6)</f>
        <v>17.4429600795353</v>
      </c>
      <c r="O192" s="34" t="n">
        <f aca="false">C192/(1+$N$6)</f>
        <v>17.1870173773847</v>
      </c>
      <c r="P192" s="34" t="n">
        <f aca="false">N192 - L192</f>
        <v>0.00730005629980823</v>
      </c>
      <c r="Q192" s="34" t="n">
        <f aca="false">(M192-O192)</f>
        <v>0.00719595325404754</v>
      </c>
      <c r="R192" s="58" t="n">
        <f aca="false">L192/(1+$K$5)</f>
        <v>136.130659197413</v>
      </c>
      <c r="S192" s="58" t="n">
        <f aca="false">M192*(1+$K$5)</f>
        <v>2.20224055159572</v>
      </c>
      <c r="T192" s="58" t="n">
        <f aca="false">N192/(1+$O$6)</f>
        <v>136.244674899905</v>
      </c>
      <c r="U192" s="58" t="n">
        <f aca="false">O192*(1+$O$6)</f>
        <v>2.2003976171564</v>
      </c>
      <c r="AMH192" s="2"/>
    </row>
    <row r="193" customFormat="false" ht="17" hidden="false" customHeight="true" outlineLevel="0" collapsed="false">
      <c r="A193" s="61" t="s">
        <v>220</v>
      </c>
      <c r="B193" s="55" t="n">
        <f aca="false">$B$2/C193/1000000</f>
        <v>2.84923795222999</v>
      </c>
      <c r="C193" s="54" t="n">
        <v>105.21847000015</v>
      </c>
      <c r="D193" s="56" t="str">
        <f aca="false">IF(($D$14 - B193)/B193&lt;0,"",($D$14 - B193)/B193)</f>
        <v/>
      </c>
      <c r="E193" s="56" t="str">
        <f aca="false">IF((C193 - $E$14)/$E$14&lt;0,"",(C193 - $E$14)/$E$14)</f>
        <v/>
      </c>
      <c r="F193" s="33" t="n">
        <f aca="false">($B$3- B193)/B193</f>
        <v>-0.99934263124688</v>
      </c>
      <c r="G193" s="33" t="n">
        <f aca="false">- $B$6*LN(  (F193+1+$B$9) / (1+$B$9)  )</f>
        <v>30.0912179777424</v>
      </c>
      <c r="H193" s="33" t="n">
        <f aca="false">(3.085678E+016)*G193/$B$2/31557600</f>
        <v>98.1444398783249</v>
      </c>
      <c r="I193" s="76" t="n">
        <f aca="false">IF(ISNUMBER(K193),$O$3/G193,"")</f>
        <v>0.280472659158095</v>
      </c>
      <c r="J193" s="76" t="n">
        <f aca="false">IF(ISNUMBER(K193),$B$2/K193/1000000,"")</f>
        <v>0.364931341801364</v>
      </c>
      <c r="K193" s="76" t="n">
        <f aca="false">IF($O$3&lt;G193 , C193*(  (1+$B$9/(F193+1))*EXP($O$3/$B$6)  -  $B$9/(F193+1)  ) , "")</f>
        <v>821.503728674476</v>
      </c>
      <c r="L193" s="34" t="n">
        <f aca="false">B193*(1+$J$5)</f>
        <v>22.2457102358309</v>
      </c>
      <c r="M193" s="34" t="n">
        <f aca="false">C193/(1+$J$5)</f>
        <v>13.476416568491</v>
      </c>
      <c r="N193" s="34" t="n">
        <f aca="false">B193*(1+$N$6)</f>
        <v>22.2550241899304</v>
      </c>
      <c r="O193" s="34" t="n">
        <f aca="false">C193/(1+$N$6)</f>
        <v>13.4707765510157</v>
      </c>
      <c r="P193" s="34" t="n">
        <f aca="false">N193 - L193</f>
        <v>0.00931395409948976</v>
      </c>
      <c r="Q193" s="34" t="n">
        <f aca="false">(M193-O193)</f>
        <v>0.0056400174753044</v>
      </c>
      <c r="R193" s="58" t="n">
        <f aca="false">L193/(1+$K$5)</f>
        <v>173.685607237273</v>
      </c>
      <c r="S193" s="58" t="n">
        <f aca="false">M193*(1+$K$5)</f>
        <v>1.72606390804997</v>
      </c>
      <c r="T193" s="58" t="n">
        <f aca="false">N193/(1+$O$6)</f>
        <v>173.831076939974</v>
      </c>
      <c r="U193" s="58" t="n">
        <f aca="false">O193*(1+$O$6)</f>
        <v>1.72461945975012</v>
      </c>
      <c r="AMH193" s="2"/>
    </row>
    <row r="194" customFormat="false" ht="17" hidden="false" customHeight="true" outlineLevel="0" collapsed="false">
      <c r="A194" s="81" t="s">
        <v>221</v>
      </c>
      <c r="B194" s="47" t="n">
        <f aca="false">$B$2/C194/1000000</f>
        <v>3.370348</v>
      </c>
      <c r="C194" s="46" t="n">
        <v>88.9500010087979</v>
      </c>
      <c r="D194" s="48" t="str">
        <f aca="false">IF(($D$14 - B194)/B194&lt;0,"",($D$14 - B194)/B194)</f>
        <v/>
      </c>
      <c r="E194" s="48" t="str">
        <f aca="false">IF((C194 - $E$14)/$E$14&lt;0,"",(C194 - $E$14)/$E$14)</f>
        <v/>
      </c>
      <c r="F194" s="73" t="n">
        <f aca="false">($B$3- B194)/B194</f>
        <v>-0.9994442710367</v>
      </c>
      <c r="G194" s="73" t="n">
        <f aca="false">- $B$6*LN(  (F194+1+$B$9) / (1+$B$9)  )</f>
        <v>30.7810052254847</v>
      </c>
      <c r="H194" s="73" t="n">
        <f aca="false">(3.085678E+016)*G194/$B$2/31557600</f>
        <v>100.39422528465</v>
      </c>
      <c r="I194" s="74" t="n">
        <f aca="false">IF(ISNUMBER(K194),$O$3/G194,"")</f>
        <v>0.274187404267606</v>
      </c>
      <c r="J194" s="74" t="n">
        <f aca="false">IF(ISNUMBER(K194),$B$2/K194/1000000,"")</f>
        <v>0.43167528931192</v>
      </c>
      <c r="K194" s="74" t="n">
        <f aca="false">IF($O$3&lt;G194 , C194*(  (1+$B$9/(F194+1))*EXP($O$3/$B$6)  -  $B$9/(F194+1)  ) , "")</f>
        <v>694.486030177595</v>
      </c>
      <c r="L194" s="51" t="n">
        <f aca="false">B194*(1+$J$5)</f>
        <v>26.3143290448</v>
      </c>
      <c r="M194" s="51" t="n">
        <f aca="false">C194/(1+$J$5)</f>
        <v>11.3927456592036</v>
      </c>
      <c r="N194" s="51" t="n">
        <f aca="false">B194*(1+$N$6)</f>
        <v>26.325346470195</v>
      </c>
      <c r="O194" s="51" t="n">
        <f aca="false">C194/(1+$N$6)</f>
        <v>11.3879776792081</v>
      </c>
      <c r="P194" s="51" t="n">
        <f aca="false">N194 - L194</f>
        <v>0.0110174253950071</v>
      </c>
      <c r="Q194" s="51" t="n">
        <f aca="false">(M194-O194)</f>
        <v>0.00476797999550271</v>
      </c>
      <c r="R194" s="52" t="n">
        <f aca="false">L194/(1+$K$5)</f>
        <v>205.45175545018</v>
      </c>
      <c r="S194" s="52" t="n">
        <f aca="false">M194*(1+$K$5)</f>
        <v>1.45918664624258</v>
      </c>
      <c r="T194" s="52" t="n">
        <f aca="false">N194/(1+$O$6)</f>
        <v>205.62383076638</v>
      </c>
      <c r="U194" s="52" t="n">
        <f aca="false">O194*(1+$O$6)</f>
        <v>1.45796553289881</v>
      </c>
      <c r="AMH194" s="2"/>
    </row>
    <row r="195" customFormat="false" ht="17" hidden="false" customHeight="true" outlineLevel="0" collapsed="false">
      <c r="A195" s="61" t="s">
        <v>222</v>
      </c>
      <c r="B195" s="55" t="n">
        <f aca="false">$B$2/C195/1000000</f>
        <v>4.83720504489</v>
      </c>
      <c r="C195" s="54" t="n">
        <v>61.9763799999959</v>
      </c>
      <c r="D195" s="56" t="str">
        <f aca="false">IF(($D$14 - B195)/B195&lt;0,"",($D$14 - B195)/B195)</f>
        <v/>
      </c>
      <c r="E195" s="56" t="str">
        <f aca="false">IF((C195 - $E$14)/$E$14&lt;0,"",(C195 - $E$14)/$E$14)</f>
        <v/>
      </c>
      <c r="F195" s="33" t="n">
        <f aca="false">($B$3- B195)/B195</f>
        <v>-0.999612792928433</v>
      </c>
      <c r="G195" s="33" t="n">
        <f aca="false">- $B$6*LN(  (F195+1+$B$9) / (1+$B$9)  )</f>
        <v>32.2648591217224</v>
      </c>
      <c r="H195" s="33" t="n">
        <f aca="false">(3.085678E+016)*G195/$B$2/31557600</f>
        <v>105.233910059631</v>
      </c>
      <c r="I195" s="76" t="n">
        <f aca="false">IF(ISNUMBER(K195),$O$3/G195,"")</f>
        <v>0.261577584817074</v>
      </c>
      <c r="J195" s="76" t="n">
        <f aca="false">IF(ISNUMBER(K195),$B$2/K195/1000000,"")</f>
        <v>0.619550825078752</v>
      </c>
      <c r="K195" s="76" t="n">
        <f aca="false">IF($O$3&lt;G195 , C195*(  (1+$B$9/(F195+1))*EXP($O$3/$B$6)  -  $B$9/(F195+1)  ) , "")</f>
        <v>483.886786789273</v>
      </c>
      <c r="L195" s="34" t="n">
        <f aca="false">B195*(1+$J$5)</f>
        <v>37.7669621084832</v>
      </c>
      <c r="M195" s="34" t="n">
        <f aca="false">C195/(1+$J$5)</f>
        <v>7.93795532557968</v>
      </c>
      <c r="N195" s="34" t="n">
        <f aca="false">B195*(1+$N$6)</f>
        <v>37.7827745841392</v>
      </c>
      <c r="O195" s="34" t="n">
        <f aca="false">C195/(1+$N$6)</f>
        <v>7.93463321049612</v>
      </c>
      <c r="P195" s="34" t="n">
        <f aca="false">N195 - L195</f>
        <v>0.0158124756560554</v>
      </c>
      <c r="Q195" s="34" t="n">
        <f aca="false">(M195-O195)</f>
        <v>0.00332211508355495</v>
      </c>
      <c r="R195" s="58" t="n">
        <f aca="false">L195/(1+$K$5)</f>
        <v>294.869333358193</v>
      </c>
      <c r="S195" s="58" t="n">
        <f aca="false">M195*(1+$K$5)</f>
        <v>1.01669595337616</v>
      </c>
      <c r="T195" s="58" t="n">
        <f aca="false">N195/(1+$O$6)</f>
        <v>295.116300017904</v>
      </c>
      <c r="U195" s="58" t="n">
        <f aca="false">O195*(1+$O$6)</f>
        <v>1.01584513624565</v>
      </c>
      <c r="AMH195" s="2"/>
    </row>
    <row r="196" customFormat="false" ht="17" hidden="false" customHeight="true" outlineLevel="0" collapsed="false">
      <c r="A196" s="61" t="s">
        <v>223</v>
      </c>
      <c r="B196" s="55" t="n">
        <f aca="false">$B$2/C196/1000000</f>
        <v>4.90120357166</v>
      </c>
      <c r="C196" s="54" t="n">
        <v>61.1671099999755</v>
      </c>
      <c r="D196" s="56" t="str">
        <f aca="false">IF(($D$14 - B196)/B196&lt;0,"",($D$14 - B196)/B196)</f>
        <v/>
      </c>
      <c r="E196" s="56" t="str">
        <f aca="false">IF((C196 - $E$14)/$E$14&lt;0,"",(C196 - $E$14)/$E$14)</f>
        <v/>
      </c>
      <c r="F196" s="33" t="n">
        <f aca="false">($B$3- B196)/B196</f>
        <v>-0.999617848968602</v>
      </c>
      <c r="G196" s="33" t="n">
        <f aca="false">- $B$6*LN(  (F196+1+$B$9) / (1+$B$9)  )</f>
        <v>32.3188370325842</v>
      </c>
      <c r="H196" s="33" t="n">
        <f aca="false">(3.085678E+016)*G196/$B$2/31557600</f>
        <v>105.409962482343</v>
      </c>
      <c r="I196" s="76" t="n">
        <f aca="false">IF(ISNUMBER(K196),$O$3/G196,"")</f>
        <v>0.261140706115577</v>
      </c>
      <c r="J196" s="76" t="n">
        <f aca="false">IF(ISNUMBER(K196),$B$2/K196/1000000,"")</f>
        <v>0.627747777555471</v>
      </c>
      <c r="K196" s="76" t="n">
        <f aca="false">IF($O$3&lt;G196 , C196*(  (1+$B$9/(F196+1))*EXP($O$3/$B$6)  -  $B$9/(F196+1)  ) , "")</f>
        <v>477.568330337113</v>
      </c>
      <c r="L196" s="34" t="n">
        <f aca="false">B196*(1+$J$5)</f>
        <v>38.2666370060926</v>
      </c>
      <c r="M196" s="34" t="n">
        <f aca="false">C196/(1+$J$5)</f>
        <v>7.8343037553122</v>
      </c>
      <c r="N196" s="34" t="n">
        <f aca="false">B196*(1+$N$6)</f>
        <v>38.2826586883333</v>
      </c>
      <c r="O196" s="34" t="n">
        <f aca="false">C196/(1+$N$6)</f>
        <v>7.8310250194656</v>
      </c>
      <c r="P196" s="34" t="n">
        <f aca="false">N196 - L196</f>
        <v>0.0160216822406767</v>
      </c>
      <c r="Q196" s="34" t="n">
        <f aca="false">(M196-O196)</f>
        <v>0.00327873584659866</v>
      </c>
      <c r="R196" s="58" t="n">
        <f aca="false">L196/(1+$K$5)</f>
        <v>298.770595088769</v>
      </c>
      <c r="S196" s="58" t="n">
        <f aca="false">M196*(1+$K$5)</f>
        <v>1.00342022584561</v>
      </c>
      <c r="T196" s="58" t="n">
        <f aca="false">N196/(1+$O$6)</f>
        <v>299.020829235021</v>
      </c>
      <c r="U196" s="58" t="n">
        <f aca="false">O196*(1+$O$6)</f>
        <v>1.00258051844399</v>
      </c>
      <c r="AMH196" s="2"/>
    </row>
    <row r="197" customFormat="false" ht="17" hidden="false" customHeight="true" outlineLevel="0" collapsed="false">
      <c r="A197" s="61" t="s">
        <v>224</v>
      </c>
      <c r="B197" s="55" t="n">
        <f aca="false">$B$2/C197/1000000</f>
        <v>4.92973160077</v>
      </c>
      <c r="C197" s="54" t="n">
        <v>60.8131399999898</v>
      </c>
      <c r="D197" s="56" t="str">
        <f aca="false">IF(($D$14 - B197)/B197&lt;0,"",($D$14 - B197)/B197)</f>
        <v/>
      </c>
      <c r="E197" s="56" t="str">
        <f aca="false">IF((C197 - $E$14)/$E$14&lt;0,"",(C197 - $E$14)/$E$14)</f>
        <v/>
      </c>
      <c r="F197" s="33" t="n">
        <f aca="false">($B$3- B197)/B197</f>
        <v>-0.999620060451221</v>
      </c>
      <c r="G197" s="33" t="n">
        <f aca="false">- $B$6*LN(  (F197+1+$B$9) / (1+$B$9)  )</f>
        <v>32.3426715296261</v>
      </c>
      <c r="H197" s="33" t="n">
        <f aca="false">(3.085678E+016)*G197/$B$2/31557600</f>
        <v>105.487700225085</v>
      </c>
      <c r="I197" s="76" t="n">
        <f aca="false">IF(ISNUMBER(K197),$O$3/G197,"")</f>
        <v>0.260948261982391</v>
      </c>
      <c r="J197" s="76" t="n">
        <f aca="false">IF(ISNUMBER(K197),$B$2/K197/1000000,"")</f>
        <v>0.631401656959419</v>
      </c>
      <c r="K197" s="76" t="n">
        <f aca="false">IF($O$3&lt;G197 , C197*(  (1+$B$9/(F197+1))*EXP($O$3/$B$6)  -  $B$9/(F197+1)  ) , "")</f>
        <v>474.804674165225</v>
      </c>
      <c r="L197" s="34" t="n">
        <f aca="false">B197*(1+$J$5)</f>
        <v>38.4893724461719</v>
      </c>
      <c r="M197" s="34" t="n">
        <f aca="false">C197/(1+$J$5)</f>
        <v>7.78896716020157</v>
      </c>
      <c r="N197" s="34" t="n">
        <f aca="false">B197*(1+$N$6)</f>
        <v>38.5054873844895</v>
      </c>
      <c r="O197" s="34" t="n">
        <f aca="false">C197/(1+$N$6)</f>
        <v>7.78570739818139</v>
      </c>
      <c r="P197" s="34" t="n">
        <f aca="false">N197 - L197</f>
        <v>0.0161149383176067</v>
      </c>
      <c r="Q197" s="34" t="n">
        <f aca="false">(M197-O197)</f>
        <v>0.00325976202018197</v>
      </c>
      <c r="R197" s="58" t="n">
        <f aca="false">L197/(1+$K$5)</f>
        <v>300.509624310731</v>
      </c>
      <c r="S197" s="58" t="n">
        <f aca="false">M197*(1+$K$5)</f>
        <v>0.997613499692809</v>
      </c>
      <c r="T197" s="58" t="n">
        <f aca="false">N197/(1+$O$6)</f>
        <v>300.761314974124</v>
      </c>
      <c r="U197" s="58" t="n">
        <f aca="false">O197*(1+$O$6)</f>
        <v>0.996778651622111</v>
      </c>
      <c r="AMH197" s="2"/>
    </row>
    <row r="198" customFormat="false" ht="17" hidden="false" customHeight="true" outlineLevel="0" collapsed="false">
      <c r="A198" s="53" t="s">
        <v>225</v>
      </c>
      <c r="B198" s="55" t="n">
        <f aca="false">$B$2/C198/1000000</f>
        <v>6.50821</v>
      </c>
      <c r="C198" s="54" t="n">
        <v>46.0637345752519</v>
      </c>
      <c r="D198" s="56" t="str">
        <f aca="false">IF(($D$14 - B198)/B198&lt;0,"",($D$14 - B198)/B198)</f>
        <v/>
      </c>
      <c r="E198" s="56" t="str">
        <f aca="false">IF((C198 - $E$14)/$E$14&lt;0,"",(C198 - $E$14)/$E$14)</f>
        <v/>
      </c>
      <c r="F198" s="33" t="n">
        <f aca="false">($B$3- B198)/B198</f>
        <v>-0.999712209655189</v>
      </c>
      <c r="G198" s="33" t="n">
        <f aca="false">- $B$6*LN(  (F198+1+$B$9) / (1+$B$9)  )</f>
        <v>33.4834430659358</v>
      </c>
      <c r="H198" s="33" t="n">
        <f aca="false">(3.085678E+016)*G198/$B$2/31557600</f>
        <v>109.208399850573</v>
      </c>
      <c r="I198" s="76" t="n">
        <f aca="false">IF(ISNUMBER(K198),$O$3/G198,"")</f>
        <v>0.252057827712152</v>
      </c>
      <c r="J198" s="76" t="n">
        <f aca="false">IF(ISNUMBER(K198),$B$2/K198/1000000,"")</f>
        <v>0.833573692089165</v>
      </c>
      <c r="K198" s="76" t="n">
        <f aca="false">IF($O$3&lt;G198 , C198*(  (1+$B$9/(F198+1))*EXP($O$3/$B$6)  -  $B$9/(F198+1)  ) , "")</f>
        <v>359.647216371041</v>
      </c>
      <c r="L198" s="34" t="n">
        <f aca="false">B198*(1+$J$5)</f>
        <v>50.813500396</v>
      </c>
      <c r="M198" s="34" t="n">
        <f aca="false">C198/(1+$J$5)</f>
        <v>5.89985841683128</v>
      </c>
      <c r="N198" s="34" t="n">
        <f aca="false">B198*(1+$N$6)</f>
        <v>50.8347752667641</v>
      </c>
      <c r="O198" s="34" t="n">
        <f aca="false">C198/(1+$N$6)</f>
        <v>5.89738926604452</v>
      </c>
      <c r="P198" s="34" t="n">
        <f aca="false">N198 - L198</f>
        <v>0.0212748707640955</v>
      </c>
      <c r="Q198" s="34" t="n">
        <f aca="false">(M198-O198)</f>
        <v>0.00246915078675691</v>
      </c>
      <c r="R198" s="58" t="n">
        <f aca="false">L198/(1+$K$5)</f>
        <v>396.731485691809</v>
      </c>
      <c r="S198" s="58" t="n">
        <f aca="false">M198*(1+$K$5)</f>
        <v>0.755655824687648</v>
      </c>
      <c r="T198" s="58" t="n">
        <f aca="false">N198/(1+$O$6)</f>
        <v>397.063766599788</v>
      </c>
      <c r="U198" s="58" t="n">
        <f aca="false">O198*(1+$O$6)</f>
        <v>0.755023457736372</v>
      </c>
      <c r="AMH198" s="2"/>
    </row>
    <row r="199" customFormat="false" ht="17" hidden="false" customHeight="true" outlineLevel="0" collapsed="false">
      <c r="A199" s="61" t="s">
        <v>226</v>
      </c>
      <c r="B199" s="55" t="n">
        <f aca="false">$B$2/C199/1000000</f>
        <v>8.06839354728001</v>
      </c>
      <c r="C199" s="54" t="n">
        <v>37.1563999999808</v>
      </c>
      <c r="D199" s="56" t="str">
        <f aca="false">IF(($D$14 - B199)/B199&lt;0,"",($D$14 - B199)/B199)</f>
        <v/>
      </c>
      <c r="E199" s="56" t="str">
        <f aca="false">IF((C199 - $E$14)/$E$14&lt;0,"",(C199 - $E$14)/$E$14)</f>
        <v/>
      </c>
      <c r="F199" s="33" t="n">
        <f aca="false">($B$3- B199)/B199</f>
        <v>-0.999767859613066</v>
      </c>
      <c r="G199" s="33" t="n">
        <f aca="false">- $B$6*LN(  (F199+1+$B$9) / (1+$B$9)  )</f>
        <v>34.3659414638554</v>
      </c>
      <c r="H199" s="33" t="n">
        <f aca="false">(3.085678E+016)*G199/$B$2/31557600</f>
        <v>112.086725049022</v>
      </c>
      <c r="I199" s="76" t="n">
        <f aca="false">IF(ISNUMBER(K199),$O$3/G199,"")</f>
        <v>0.2455851218975</v>
      </c>
      <c r="J199" s="76" t="n">
        <f aca="false">IF(ISNUMBER(K199),$B$2/K199/1000000,"")</f>
        <v>1.03340251591726</v>
      </c>
      <c r="K199" s="76" t="n">
        <f aca="false">IF($O$3&lt;G199 , C199*(  (1+$B$9/(F199+1))*EXP($O$3/$B$6)  -  $B$9/(F199+1)  ) , "")</f>
        <v>290.102310941155</v>
      </c>
      <c r="L199" s="34" t="n">
        <f aca="false">B199*(1+$J$5)</f>
        <v>62.9947894597434</v>
      </c>
      <c r="M199" s="34" t="n">
        <f aca="false">C199/(1+$J$5)</f>
        <v>4.75900404733603</v>
      </c>
      <c r="N199" s="34" t="n">
        <f aca="false">B199*(1+$N$6)</f>
        <v>63.0211644583978</v>
      </c>
      <c r="O199" s="34" t="n">
        <f aca="false">C199/(1+$N$6)</f>
        <v>4.7570123557127</v>
      </c>
      <c r="P199" s="34" t="n">
        <f aca="false">N199 - L199</f>
        <v>0.0263749986543544</v>
      </c>
      <c r="Q199" s="34" t="n">
        <f aca="false">(M199-O199)</f>
        <v>0.00199169162333401</v>
      </c>
      <c r="R199" s="58" t="n">
        <f aca="false">L199/(1+$K$5)</f>
        <v>491.838118185892</v>
      </c>
      <c r="S199" s="58" t="n">
        <f aca="false">M199*(1+$K$5)</f>
        <v>0.609534818297048</v>
      </c>
      <c r="T199" s="58" t="n">
        <f aca="false">N199/(1+$O$6)</f>
        <v>492.250055282855</v>
      </c>
      <c r="U199" s="58" t="n">
        <f aca="false">O199*(1+$O$6)</f>
        <v>0.609024732008886</v>
      </c>
      <c r="AMH199" s="2"/>
    </row>
    <row r="200" customFormat="false" ht="17" hidden="false" customHeight="true" outlineLevel="0" collapsed="false">
      <c r="A200" s="61" t="s">
        <v>227</v>
      </c>
      <c r="B200" s="55" t="n">
        <f aca="false">$B$2/C200/1000000</f>
        <v>9.29906194361</v>
      </c>
      <c r="C200" s="54" t="n">
        <v>32.2389999999954</v>
      </c>
      <c r="D200" s="56" t="str">
        <f aca="false">IF(($D$14 - B200)/B200&lt;0,"",($D$14 - B200)/B200)</f>
        <v/>
      </c>
      <c r="E200" s="56" t="str">
        <f aca="false">IF((C200 - $E$14)/$E$14&lt;0,"",(C200 - $E$14)/$E$14)</f>
        <v/>
      </c>
      <c r="F200" s="33" t="n">
        <f aca="false">($B$3- B200)/B200</f>
        <v>-0.999798581834237</v>
      </c>
      <c r="G200" s="33" t="n">
        <f aca="false">- $B$6*LN(  (F200+1+$B$9) / (1+$B$9)  )</f>
        <v>34.9489315519673</v>
      </c>
      <c r="H200" s="33" t="n">
        <f aca="false">(3.085678E+016)*G200/$B$2/31557600</f>
        <v>113.988184660749</v>
      </c>
      <c r="I200" s="76" t="n">
        <f aca="false">IF(ISNUMBER(K200),$O$3/G200,"")</f>
        <v>0.241488467565133</v>
      </c>
      <c r="J200" s="76" t="n">
        <f aca="false">IF(ISNUMBER(K200),$B$2/K200/1000000,"")</f>
        <v>1.19102692999018</v>
      </c>
      <c r="K200" s="76" t="n">
        <f aca="false">IF($O$3&lt;G200 , C200*(  (1+$B$9/(F200+1))*EXP($O$3/$B$6)  -  $B$9/(F200+1)  ) , "")</f>
        <v>251.709218701269</v>
      </c>
      <c r="L200" s="34" t="n">
        <f aca="false">B200*(1+$J$5)</f>
        <v>72.6033560309294</v>
      </c>
      <c r="M200" s="34" t="n">
        <f aca="false">C200/(1+$J$5)</f>
        <v>4.1291818228387</v>
      </c>
      <c r="N200" s="34" t="n">
        <f aca="false">B200*(1+$N$6)</f>
        <v>72.6337539961269</v>
      </c>
      <c r="O200" s="34" t="n">
        <f aca="false">C200/(1+$N$6)</f>
        <v>4.12745371822564</v>
      </c>
      <c r="P200" s="34" t="n">
        <f aca="false">N200 - L200</f>
        <v>0.0303979651974373</v>
      </c>
      <c r="Q200" s="34" t="n">
        <f aca="false">(M200-O200)</f>
        <v>0.0017281046130595</v>
      </c>
      <c r="R200" s="58" t="n">
        <f aca="false">L200/(1+$K$5)</f>
        <v>566.857962547085</v>
      </c>
      <c r="S200" s="58" t="n">
        <f aca="false">M200*(1+$K$5)</f>
        <v>0.528866978692389</v>
      </c>
      <c r="T200" s="58" t="n">
        <f aca="false">N200/(1+$O$6)</f>
        <v>567.332732221999</v>
      </c>
      <c r="U200" s="58" t="n">
        <f aca="false">O200*(1+$O$6)</f>
        <v>0.528424398898758</v>
      </c>
      <c r="AMH200" s="2"/>
    </row>
    <row r="201" customFormat="false" ht="17" hidden="false" customHeight="true" outlineLevel="0" collapsed="false">
      <c r="A201" s="45" t="s">
        <v>228</v>
      </c>
      <c r="B201" s="47" t="n">
        <f aca="false">$B$2/C201/1000000</f>
        <v>10</v>
      </c>
      <c r="C201" s="46" t="n">
        <v>29.9792458</v>
      </c>
      <c r="D201" s="48" t="str">
        <f aca="false">IF(($D$14 - B201)/B201&lt;0,"",($D$14 - B201)/B201)</f>
        <v/>
      </c>
      <c r="E201" s="48" t="str">
        <f aca="false">IF((C201 - $E$14)/$E$14&lt;0,"",(C201 - $E$14)/$E$14)</f>
        <v/>
      </c>
      <c r="F201" s="73" t="n">
        <f aca="false">($B$3- B201)/B201</f>
        <v>-0.9998127</v>
      </c>
      <c r="G201" s="73" t="n">
        <f aca="false">- $B$6*LN(  (F201+1+$B$9) / (1+$B$9)  )</f>
        <v>35.2473752043155</v>
      </c>
      <c r="H201" s="73" t="n">
        <f aca="false">(3.085678E+016)*G201/$B$2/31557600</f>
        <v>114.961577798794</v>
      </c>
      <c r="I201" s="74" t="n">
        <f aca="false">IF(ISNUMBER(K201),$O$3/G201,"")</f>
        <v>0.239443756438634</v>
      </c>
      <c r="J201" s="74" t="n">
        <f aca="false">IF(ISNUMBER(K201),$B$2/K201/1000000,"")</f>
        <v>1.28080330724952</v>
      </c>
      <c r="K201" s="74" t="n">
        <f aca="false">IF($O$3&lt;G201 , C201*(  (1+$B$9/(F201+1))*EXP($O$3/$B$6)  -  $B$9/(F201+1)  ) , "")</f>
        <v>234.065961809385</v>
      </c>
      <c r="L201" s="51" t="n">
        <f aca="false">B201*(1+$J$5)</f>
        <v>78.076</v>
      </c>
      <c r="M201" s="51" t="n">
        <f aca="false">C201/(1+$J$5)</f>
        <v>3.83975175470055</v>
      </c>
      <c r="N201" s="51" t="n">
        <f aca="false">B201*(1+$N$6)</f>
        <v>78.1086892813294</v>
      </c>
      <c r="O201" s="51" t="n">
        <f aca="false">C201/(1+$N$6)</f>
        <v>3.83814477951636</v>
      </c>
      <c r="P201" s="51" t="n">
        <f aca="false">N201 - L201</f>
        <v>0.0326892813294251</v>
      </c>
      <c r="Q201" s="51" t="n">
        <f aca="false">(M201-O201)</f>
        <v>0.00160697518418829</v>
      </c>
      <c r="R201" s="52" t="n">
        <f aca="false">L201/(1+$K$5)</f>
        <v>609.5861776</v>
      </c>
      <c r="S201" s="52" t="n">
        <f aca="false">M201*(1+$K$5)</f>
        <v>0.49179667947904</v>
      </c>
      <c r="T201" s="52" t="n">
        <f aca="false">N201/(1+$O$6)</f>
        <v>610.096734124726</v>
      </c>
      <c r="U201" s="52" t="n">
        <f aca="false">O201*(1+$O$6)</f>
        <v>0.491385121787443</v>
      </c>
      <c r="AMH201" s="2"/>
    </row>
    <row r="202" customFormat="false" ht="17" hidden="false" customHeight="true" outlineLevel="0" collapsed="false">
      <c r="A202" s="53" t="s">
        <v>229</v>
      </c>
      <c r="B202" s="55" t="n">
        <f aca="false">$B$2/C202/1000000</f>
        <v>11.5469112968</v>
      </c>
      <c r="C202" s="54" t="n">
        <v>25.9630000001023</v>
      </c>
      <c r="D202" s="56" t="str">
        <f aca="false">IF(($D$14 - B202)/B202&lt;0,"",($D$14 - B202)/B202)</f>
        <v/>
      </c>
      <c r="E202" s="56" t="str">
        <f aca="false">IF((C202 - $E$14)/$E$14&lt;0,"",(C202 - $E$14)/$E$14)</f>
        <v/>
      </c>
      <c r="F202" s="33" t="n">
        <f aca="false">($B$3- B202)/B202</f>
        <v>-0.999837792120173</v>
      </c>
      <c r="G202" s="33" t="n">
        <f aca="false">- $B$6*LN(  (F202+1+$B$9) / (1+$B$9)  )</f>
        <v>35.8380603346985</v>
      </c>
      <c r="H202" s="33" t="n">
        <f aca="false">(3.085678E+016)*G202/$B$2/31557600</f>
        <v>116.888135285061</v>
      </c>
      <c r="I202" s="76" t="n">
        <f aca="false">IF(ISNUMBER(K202),$O$3/G202,"")</f>
        <v>0.235497229612951</v>
      </c>
      <c r="J202" s="76" t="n">
        <f aca="false">IF(ISNUMBER(K202),$B$2/K202/1000000,"")</f>
        <v>1.47893221549652</v>
      </c>
      <c r="K202" s="76" t="n">
        <f aca="false">IF($O$3&lt;G202 , C202*(  (1+$B$9/(F202+1))*EXP($O$3/$B$6)  -  $B$9/(F202+1)  ) , "")</f>
        <v>202.708721102104</v>
      </c>
      <c r="L202" s="34" t="n">
        <f aca="false">B202*(1+$J$5)</f>
        <v>90.1536646408958</v>
      </c>
      <c r="M202" s="34" t="n">
        <f aca="false">C202/(1+$J$5)</f>
        <v>3.32534965931942</v>
      </c>
      <c r="N202" s="34" t="n">
        <f aca="false">B202*(1+$N$6)</f>
        <v>90.1914106640825</v>
      </c>
      <c r="O202" s="34" t="n">
        <f aca="false">C202/(1+$N$6)</f>
        <v>3.32395796664691</v>
      </c>
      <c r="P202" s="34" t="n">
        <f aca="false">N202 - L202</f>
        <v>0.0377460231866991</v>
      </c>
      <c r="Q202" s="34" t="n">
        <f aca="false">(M202-O202)</f>
        <v>0.00139169267250994</v>
      </c>
      <c r="R202" s="58" t="n">
        <f aca="false">L202/(1+$K$5)</f>
        <v>703.883752050258</v>
      </c>
      <c r="S202" s="58" t="n">
        <f aca="false">M202*(1+$K$5)</f>
        <v>0.425911888329246</v>
      </c>
      <c r="T202" s="58" t="n">
        <f aca="false">N202/(1+$O$6)</f>
        <v>704.47328714056</v>
      </c>
      <c r="U202" s="58" t="n">
        <f aca="false">O202*(1+$O$6)</f>
        <v>0.42555546600901</v>
      </c>
      <c r="AMH202" s="2"/>
    </row>
    <row r="203" customFormat="false" ht="17" hidden="false" customHeight="true" outlineLevel="0" collapsed="false">
      <c r="A203" s="53" t="s">
        <v>230</v>
      </c>
      <c r="B203" s="55" t="n">
        <f aca="false">$B$2/C203/1000000</f>
        <v>71.3791000000001</v>
      </c>
      <c r="C203" s="54" t="n">
        <v>4.20000333430934</v>
      </c>
      <c r="D203" s="56" t="str">
        <f aca="false">IF(($D$14 - B203)/B203&lt;0,"",($D$14 - B203)/B203)</f>
        <v/>
      </c>
      <c r="E203" s="56" t="str">
        <f aca="false">IF((C203 - $E$14)/$E$14&lt;0,"",(C203 - $E$14)/$E$14)</f>
        <v/>
      </c>
      <c r="F203" s="33" t="n">
        <f aca="false">($B$3- B203)/B203</f>
        <v>-0.999973759826056</v>
      </c>
      <c r="G203" s="33" t="n">
        <f aca="false">- $B$6*LN(  (F203+1+$B$9) / (1+$B$9)  )</f>
        <v>43.3188557108102</v>
      </c>
      <c r="H203" s="33" t="n">
        <f aca="false">(3.085678E+016)*G203/$B$2/31557600</f>
        <v>141.287229817422</v>
      </c>
      <c r="I203" s="76" t="n">
        <f aca="false">IF(ISNUMBER(K203),$O$3/G203,"")</f>
        <v>0.194828874979197</v>
      </c>
      <c r="J203" s="76" t="n">
        <f aca="false">IF(ISNUMBER(K203),$B$2/K203/1000000,"")</f>
        <v>9.14225818314066</v>
      </c>
      <c r="K203" s="76" t="n">
        <f aca="false">IF($O$3&lt;G203 , C203*(  (1+$B$9/(F203+1))*EXP($O$3/$B$6)  -  $B$9/(F203+1)  ) , "")</f>
        <v>32.7919483342584</v>
      </c>
      <c r="L203" s="34" t="n">
        <f aca="false">B203*(1+$J$5)</f>
        <v>557.29946116</v>
      </c>
      <c r="M203" s="34" t="n">
        <f aca="false">C203/(1+$J$5)</f>
        <v>0.537937821393173</v>
      </c>
      <c r="N203" s="34" t="n">
        <f aca="false">B203*(1+$N$6)</f>
        <v>557.532794308094</v>
      </c>
      <c r="O203" s="34" t="n">
        <f aca="false">C203/(1+$N$6)</f>
        <v>0.53771268894065</v>
      </c>
      <c r="P203" s="34" t="n">
        <f aca="false">N203 - L203</f>
        <v>0.233333148094061</v>
      </c>
      <c r="Q203" s="34" t="n">
        <f aca="false">(M203-O203)</f>
        <v>0.00022513245252298</v>
      </c>
      <c r="R203" s="58" t="n">
        <f aca="false">L203/(1+$K$5)</f>
        <v>4351.17127295282</v>
      </c>
      <c r="S203" s="58" t="n">
        <f aca="false">M203*(1+$K$5)</f>
        <v>0.068899254750906</v>
      </c>
      <c r="T203" s="58" t="n">
        <f aca="false">N203/(1+$O$6)</f>
        <v>4354.81557947623</v>
      </c>
      <c r="U203" s="58" t="n">
        <f aca="false">O203*(1+$O$6)</f>
        <v>0.0688415967401442</v>
      </c>
      <c r="AMH203" s="2"/>
    </row>
    <row r="204" customFormat="false" ht="17" hidden="false" customHeight="true" outlineLevel="0" collapsed="false">
      <c r="A204" s="45" t="s">
        <v>231</v>
      </c>
      <c r="B204" s="47" t="n">
        <f aca="false">$B$2/C204/1000000</f>
        <v>100</v>
      </c>
      <c r="C204" s="46" t="n">
        <v>2.99792458</v>
      </c>
      <c r="D204" s="48" t="str">
        <f aca="false">IF(($D$14 - B204)/B204&lt;0,"",($D$14 - B204)/B204)</f>
        <v/>
      </c>
      <c r="E204" s="48" t="str">
        <f aca="false">IF((C204 - $E$14)/$E$14&lt;0,"",(C204 - $E$14)/$E$14)</f>
        <v/>
      </c>
      <c r="F204" s="73" t="n">
        <f aca="false">($B$3- B204)/B204</f>
        <v>-0.99998127</v>
      </c>
      <c r="G204" s="73" t="n">
        <f aca="false">- $B$6*LN(  (F204+1+$B$9) / (1+$B$9)  )</f>
        <v>44.7035069078383</v>
      </c>
      <c r="H204" s="73" t="n">
        <f aca="false">(3.085678E+016)*G204/$B$2/31557600</f>
        <v>145.80335861818</v>
      </c>
      <c r="I204" s="74" t="n">
        <f aca="false">IF(ISNUMBER(K204),$O$3/G204,"")</f>
        <v>0.188794224599043</v>
      </c>
      <c r="J204" s="74" t="n">
        <f aca="false">IF(ISNUMBER(K204),$B$2/K204/1000000,"")</f>
        <v>12.8080319391537</v>
      </c>
      <c r="K204" s="74" t="n">
        <f aca="false">IF($O$3&lt;G204 , C204*(  (1+$B$9/(F204+1))*EXP($O$3/$B$6)  -  $B$9/(F204+1)  ) , "")</f>
        <v>23.4065982521128</v>
      </c>
      <c r="L204" s="51" t="n">
        <f aca="false">B204*(1+$J$5)</f>
        <v>780.76</v>
      </c>
      <c r="M204" s="51" t="n">
        <f aca="false">C204/(1+$J$5)</f>
        <v>0.383975175470055</v>
      </c>
      <c r="N204" s="51" t="n">
        <f aca="false">B204*(1+$N$6)</f>
        <v>781.086892813294</v>
      </c>
      <c r="O204" s="51" t="n">
        <f aca="false">C204/(1+$N$6)</f>
        <v>0.383814477951636</v>
      </c>
      <c r="P204" s="51" t="n">
        <f aca="false">N204 - L204</f>
        <v>0.326892813294194</v>
      </c>
      <c r="Q204" s="51" t="n">
        <f aca="false">(M204-O204)</f>
        <v>0.000160697518418851</v>
      </c>
      <c r="R204" s="52" t="n">
        <f aca="false">L204/(1+$K$5)</f>
        <v>6095.861776</v>
      </c>
      <c r="S204" s="52" t="n">
        <f aca="false">M204*(1+$K$5)</f>
        <v>0.049179667947904</v>
      </c>
      <c r="T204" s="52" t="n">
        <f aca="false">N204/(1+$O$6)</f>
        <v>6100.96734124726</v>
      </c>
      <c r="U204" s="52" t="n">
        <f aca="false">O204*(1+$O$6)</f>
        <v>0.0491385121787443</v>
      </c>
      <c r="AMH204" s="2"/>
    </row>
    <row r="205" customFormat="false" ht="17" hidden="false" customHeight="true" outlineLevel="0" collapsed="false">
      <c r="A205" s="45" t="s">
        <v>232</v>
      </c>
      <c r="B205" s="47" t="n">
        <f aca="false">$B$2/C205/1000000</f>
        <v>1000</v>
      </c>
      <c r="C205" s="46" t="n">
        <v>0.299792458</v>
      </c>
      <c r="D205" s="48" t="str">
        <f aca="false">IF(($D$14 - B205)/B205&lt;0,"",($D$14 - B205)/B205)</f>
        <v/>
      </c>
      <c r="E205" s="48" t="str">
        <f aca="false">IF((C205 - $E$14)/$E$14&lt;0,"",(C205 - $E$14)/$E$14)</f>
        <v/>
      </c>
      <c r="F205" s="73" t="n">
        <f aca="false">($B$3- B205)/B205</f>
        <v>-0.999998127</v>
      </c>
      <c r="G205" s="73" t="n">
        <f aca="false">- $B$6*LN(  (F205+1+$B$9) / (1+$B$9)  )</f>
        <v>54.1596348602272</v>
      </c>
      <c r="H205" s="73" t="n">
        <f aca="false">(3.085678E+016)*G205/$B$2/31557600</f>
        <v>176.645127203003</v>
      </c>
      <c r="I205" s="74" t="n">
        <f aca="false">IF(ISNUMBER(K205),$O$3/G205,"")</f>
        <v>0.15583125597697</v>
      </c>
      <c r="J205" s="74" t="n">
        <f aca="false">IF(ISNUMBER(K205),$B$2/K205/1000000,"")</f>
        <v>128.080206057495</v>
      </c>
      <c r="K205" s="74" t="n">
        <f aca="false">IF($O$3&lt;G205 , C205*(  (1+$B$9/(F205+1))*EXP($O$3/$B$6)  -  $B$9/(F205+1)  ) , "")</f>
        <v>2.34066189638564</v>
      </c>
      <c r="L205" s="51" t="n">
        <f aca="false">B205*(1+$J$5)</f>
        <v>7807.6</v>
      </c>
      <c r="M205" s="51" t="n">
        <f aca="false">C205/(1+$J$5)</f>
        <v>0.0383975175470055</v>
      </c>
      <c r="N205" s="51" t="n">
        <f aca="false">B205*(1+$N$6)</f>
        <v>7810.86892813294</v>
      </c>
      <c r="O205" s="51" t="n">
        <f aca="false">C205/(1+$N$6)</f>
        <v>0.0383814477951636</v>
      </c>
      <c r="P205" s="51" t="n">
        <f aca="false">N205 - L205</f>
        <v>3.26892813294307</v>
      </c>
      <c r="Q205" s="51" t="n">
        <f aca="false">(M205-O205)</f>
        <v>1.60697518418809E-005</v>
      </c>
      <c r="R205" s="52" t="n">
        <f aca="false">L205/(1+$K$5)</f>
        <v>60958.61776</v>
      </c>
      <c r="S205" s="52" t="n">
        <f aca="false">M205*(1+$K$5)</f>
        <v>0.0049179667947904</v>
      </c>
      <c r="T205" s="52" t="n">
        <f aca="false">N205/(1+$O$6)</f>
        <v>61009.6734124726</v>
      </c>
      <c r="U205" s="52" t="n">
        <f aca="false">O205*(1+$O$6)</f>
        <v>0.00491385121787443</v>
      </c>
      <c r="AMH205" s="2"/>
    </row>
    <row r="206" s="2" customFormat="true" ht="17" hidden="false" customHeight="true" outlineLevel="0" collapsed="false"/>
    <row r="207" customFormat="false" ht="17" hidden="false" customHeight="true" outlineLevel="0" collapsed="false">
      <c r="A207" s="53" t="s">
        <v>233</v>
      </c>
      <c r="B207" s="55" t="n">
        <f aca="false">$B$2/C207</f>
        <v>22437.6118084192</v>
      </c>
      <c r="C207" s="84" t="n">
        <v>13361.1571748251</v>
      </c>
      <c r="D207" s="56" t="str">
        <f aca="false">IF(($D$14 - B207)/B207&lt;0,"",($D$14 - B207)/B207)</f>
        <v/>
      </c>
      <c r="E207" s="56" t="str">
        <f aca="false">IF((C207 - $E$14)/$E$14&lt;0,"",(C207 - $E$14)/$E$14)</f>
        <v/>
      </c>
      <c r="F207" s="33" t="n">
        <f aca="false">($B$3- B207)/B207</f>
        <v>-0.999999916524093</v>
      </c>
      <c r="G207" s="33" t="n">
        <f aca="false">- $B$6*LN(  (F207+1+$B$9) / (1+$B$9)  )</f>
        <v>66.9345490916292</v>
      </c>
      <c r="H207" s="33" t="n">
        <f aca="false">(3.085678E+016)*G207/$B$2/31557600</f>
        <v>218.311330367726</v>
      </c>
      <c r="I207" s="76" t="n">
        <f aca="false">IF(ISNUMBER(K207),$O$3/G207,"")</f>
        <v>0.126089800231115</v>
      </c>
      <c r="J207" s="76" t="n">
        <f aca="false">IF(ISNUMBER(K207),$B$2/K207/1000000,"")</f>
        <v>0.00287375337333195</v>
      </c>
      <c r="K207" s="76" t="n">
        <f aca="false">IF($O$3&lt;G207 , C207*(  (1+$B$9/(F207+1))*EXP($O$3/$B$6)  -  $B$9/(F207+1)  ) , "")</f>
        <v>104320.872063008</v>
      </c>
      <c r="L207" s="34" t="n">
        <f aca="false">B207*(1+$J$5)</f>
        <v>175183.897955413</v>
      </c>
      <c r="M207" s="34" t="n">
        <f aca="false">C207/(1+$J$5)</f>
        <v>1711.30144664495</v>
      </c>
      <c r="N207" s="34" t="n">
        <f aca="false">B207*(1+$N$6)</f>
        <v>175257.24489589</v>
      </c>
      <c r="O207" s="34" t="n">
        <f aca="false">C207/(1+$N$6)</f>
        <v>1710.58524957464</v>
      </c>
      <c r="P207" s="34" t="n">
        <f aca="false">N207 - L207</f>
        <v>73.3469404765929</v>
      </c>
      <c r="Q207" s="34" t="n">
        <f aca="false">F207*(1+$J$5)</f>
        <v>-7.80759934825351</v>
      </c>
      <c r="R207" s="58" t="n">
        <f aca="false">L207/(1+$K$5)</f>
        <v>1367765.80167669</v>
      </c>
      <c r="S207" s="58" t="n">
        <f aca="false">M207*(1+$K$5)</f>
        <v>219.184057411362</v>
      </c>
      <c r="T207" s="58" t="n">
        <f aca="false">N207/(1+$O$6)</f>
        <v>1368911.36858749</v>
      </c>
      <c r="U207" s="58" t="n">
        <f aca="false">O207*(1+$O$6)</f>
        <v>219.000634284556</v>
      </c>
      <c r="AMH207" s="2"/>
    </row>
    <row r="208" customFormat="false" ht="17" hidden="false" customHeight="true" outlineLevel="0" collapsed="false">
      <c r="A208" s="53" t="s">
        <v>233</v>
      </c>
      <c r="B208" s="55" t="n">
        <f aca="false">$B$2/C208</f>
        <v>46653.0916840365</v>
      </c>
      <c r="C208" s="84" t="n">
        <v>6425.99337318048</v>
      </c>
      <c r="D208" s="56" t="str">
        <f aca="false">IF(($D$14 - B208)/B208&lt;0,"",($D$14 - B208)/B208)</f>
        <v/>
      </c>
      <c r="E208" s="56" t="str">
        <f aca="false">IF((C208 - $E$14)/$E$14&lt;0,"",(C208 - $E$14)/$E$14)</f>
        <v/>
      </c>
      <c r="F208" s="33" t="n">
        <f aca="false">($B$3- B208)/B208</f>
        <v>-0.999999959852607</v>
      </c>
      <c r="G208" s="33" t="n">
        <f aca="false">- $B$6*LN(  (F208+1+$B$9) / (1+$B$9)  )</f>
        <v>69.9405772908956</v>
      </c>
      <c r="H208" s="33" t="n">
        <f aca="false">(3.085678E+016)*G208/$B$2/31557600</f>
        <v>228.115684385356</v>
      </c>
      <c r="I208" s="76" t="n">
        <f aca="false">IF(ISNUMBER(K208),$O$3/G208,"")</f>
        <v>0.120670492730147</v>
      </c>
      <c r="J208" s="76" t="n">
        <f aca="false">IF(ISNUMBER(K208),$B$2/K208/1000000,"")</f>
        <v>0.00597506940238431</v>
      </c>
      <c r="K208" s="76" t="n">
        <f aca="false">IF($O$3&lt;G208 , C208*(  (1+$B$9/(F208+1))*EXP($O$3/$B$6)  -  $B$9/(F208+1)  ) , "")</f>
        <v>50173.8871652888</v>
      </c>
      <c r="L208" s="34" t="n">
        <f aca="false">B208*(1+$J$5)</f>
        <v>364248.678632283</v>
      </c>
      <c r="M208" s="34" t="n">
        <f aca="false">C208/(1+$J$5)</f>
        <v>823.043364565357</v>
      </c>
      <c r="N208" s="34" t="n">
        <f aca="false">B208*(1+$N$6)</f>
        <v>364401.184236178</v>
      </c>
      <c r="O208" s="34" t="n">
        <f aca="false">C208/(1+$N$6)</f>
        <v>822.698912541669</v>
      </c>
      <c r="P208" s="34" t="n">
        <f aca="false">N208 - L208</f>
        <v>152.50560389465</v>
      </c>
      <c r="Q208" s="34" t="n">
        <f aca="false">F208*(1+$J$5)</f>
        <v>-7.80759968654522</v>
      </c>
      <c r="R208" s="58" t="n">
        <f aca="false">L208/(1+$K$5)</f>
        <v>2843907.98328942</v>
      </c>
      <c r="S208" s="58" t="n">
        <f aca="false">M208*(1+$K$5)</f>
        <v>105.415667370941</v>
      </c>
      <c r="T208" s="58" t="n">
        <f aca="false">N208/(1+$O$6)</f>
        <v>2846289.88732521</v>
      </c>
      <c r="U208" s="58" t="n">
        <f aca="false">O208*(1+$O$6)</f>
        <v>105.327450775483</v>
      </c>
      <c r="AMH208" s="2"/>
    </row>
    <row r="209" customFormat="false" ht="17" hidden="false" customHeight="true" outlineLevel="0" collapsed="false">
      <c r="AMH209" s="2"/>
    </row>
    <row r="210" customFormat="false" ht="17" hidden="false" customHeight="true" outlineLevel="0" collapsed="false">
      <c r="A210" s="53" t="s">
        <v>234</v>
      </c>
      <c r="B210" s="84" t="n">
        <v>0.000891634</v>
      </c>
      <c r="C210" s="55" t="n">
        <f aca="false">$B$2 / B210/1000000</f>
        <v>336228.158639083</v>
      </c>
      <c r="D210" s="56" t="n">
        <f aca="false">IF(($D$14 - B210)/B210&lt;0,"",($D$14 - B210)/B210)</f>
        <v>6.84117698517553</v>
      </c>
      <c r="E210" s="56" t="str">
        <f aca="false">IF((C210 - $E$14)/$E$14&lt;0,"",(C210 - $E$14)/$E$14)</f>
        <v/>
      </c>
      <c r="F210" s="20" t="n">
        <f aca="false">($B$3- B210)/B210</f>
        <v>1.10063770560566</v>
      </c>
      <c r="G210" s="20" t="n">
        <f aca="false">$B$6*LN(  (F210+1+$B$9) / (1+$B$9)  )</f>
        <v>3.04819512623091</v>
      </c>
      <c r="H210" s="20" t="n">
        <f aca="false">(3.085678E+016)*G210/$B$2/31557600</f>
        <v>9.94188415786475</v>
      </c>
      <c r="I210" s="57" t="str">
        <f aca="false">IF(ISNUMBER(K210),$O$3/G210,"")</f>
        <v/>
      </c>
      <c r="J210" s="57" t="str">
        <f aca="false">IF(ISNUMBER(K210),$B$2/K210/1000000,"")</f>
        <v/>
      </c>
      <c r="K210" s="57" t="str">
        <f aca="false">IF($O$3&lt;G210 , C210*(  (1+$B$9/(F210+1))*EXP(-$O$3/$B$6)  -  $B$9/(F210+1)  ) , "")</f>
        <v/>
      </c>
      <c r="L210" s="34" t="n">
        <f aca="false">B210*(1+$J$5)</f>
        <v>0.0069615216184</v>
      </c>
      <c r="M210" s="34" t="n">
        <f aca="false">C210/(1+$J$5)</f>
        <v>43064.2141809369</v>
      </c>
      <c r="N210" s="34" t="n">
        <f aca="false">B210*(1+$N$6)</f>
        <v>0.00696443630586689</v>
      </c>
      <c r="O210" s="34" t="n">
        <f aca="false">C210/(1+$N$6)</f>
        <v>43046.1913690635</v>
      </c>
      <c r="P210" s="34" t="n">
        <f aca="false">N210 - L210</f>
        <v>2.9146874668878E-006</v>
      </c>
      <c r="Q210" s="34" t="n">
        <f aca="false">F210*(1+$J$5)</f>
        <v>8.59333895028677</v>
      </c>
      <c r="R210" s="58" t="n">
        <f aca="false">IF(ISNUMBER(J210),B210,L210/(1+$K$5))</f>
        <v>0.0543527761878198</v>
      </c>
      <c r="S210" s="58" t="n">
        <f aca="false">IF(ISNUMBER(K210),C210,M210*(1+$K$5))</f>
        <v>5515.67884893397</v>
      </c>
      <c r="T210" s="58" t="n">
        <f aca="false">IF(ISNUMBER(J210),N210/(1+$N$6),N210/(1+$O$6))</f>
        <v>0.0543982991434566</v>
      </c>
      <c r="U210" s="58" t="n">
        <f aca="false">IF(ISNUMBER(K210),O210*(1+$N$6),O210*(1+$O$6))</f>
        <v>5511.06307955331</v>
      </c>
      <c r="AMH210" s="2"/>
    </row>
    <row r="211" customFormat="false" ht="17" hidden="false" customHeight="true" outlineLevel="0" collapsed="false">
      <c r="A211" s="53" t="s">
        <v>234</v>
      </c>
      <c r="B211" s="84" t="n">
        <v>0.000891634</v>
      </c>
      <c r="C211" s="55" t="n">
        <f aca="false">$B$2 / B211/1000000</f>
        <v>336228.158639083</v>
      </c>
      <c r="D211" s="56" t="n">
        <f aca="false">IF(($D$14 - B211)/B211&lt;0,"",($D$14 - B211)/B211)</f>
        <v>6.84117698517553</v>
      </c>
      <c r="E211" s="56" t="str">
        <f aca="false">IF((C211 - $E$14)/$E$14&lt;0,"",(C211 - $E$14)/$E$14)</f>
        <v/>
      </c>
      <c r="F211" s="20" t="n">
        <f aca="false">($B$3- B211)/B211</f>
        <v>1.10063770560566</v>
      </c>
      <c r="G211" s="20" t="n">
        <f aca="false">$B$6*LN(  (F211+1+$B$9) / (1+$B$9)  )</f>
        <v>3.04819512623091</v>
      </c>
      <c r="H211" s="20" t="n">
        <f aca="false">(3.085678E+016)*G211/$B$2/31557600</f>
        <v>9.94188415786475</v>
      </c>
      <c r="I211" s="57" t="str">
        <f aca="false">IF(ISNUMBER(K211),$O$3/G211,"")</f>
        <v/>
      </c>
      <c r="J211" s="57" t="str">
        <f aca="false">IF(ISNUMBER(K211),$B$2/K211/1000000,"")</f>
        <v/>
      </c>
      <c r="K211" s="57" t="str">
        <f aca="false">IF($O$3&lt;G211 , C211*(  (1+$B$9/(F211+1))*EXP(-$O$3/$B$6)  -  $B$9/(F211+1)  ) , "")</f>
        <v/>
      </c>
      <c r="L211" s="34" t="n">
        <f aca="false">B211*(1+$J$5)</f>
        <v>0.0069615216184</v>
      </c>
      <c r="M211" s="34" t="n">
        <f aca="false">C211/(1+$J$5)</f>
        <v>43064.2141809369</v>
      </c>
      <c r="N211" s="34" t="n">
        <f aca="false">B211*(1+$N$6)</f>
        <v>0.00696443630586689</v>
      </c>
      <c r="O211" s="34" t="n">
        <f aca="false">C211/(1+$N$6)</f>
        <v>43046.1913690635</v>
      </c>
      <c r="P211" s="34" t="n">
        <f aca="false">N211 - L211</f>
        <v>2.9146874668878E-006</v>
      </c>
      <c r="Q211" s="34" t="n">
        <f aca="false">F211*(1+$J$5)</f>
        <v>8.59333895028677</v>
      </c>
      <c r="R211" s="58" t="n">
        <f aca="false">IF(ISNUMBER(J211),B211,L211/(1+$K$5))</f>
        <v>0.0543527761878198</v>
      </c>
      <c r="S211" s="58" t="n">
        <f aca="false">IF(ISNUMBER(K211),C211,M211*(1+$K$5))</f>
        <v>5515.67884893397</v>
      </c>
      <c r="T211" s="58" t="n">
        <f aca="false">IF(ISNUMBER(J211),N211/(1+$N$6),N211/(1+$O$6))</f>
        <v>0.0543982991434566</v>
      </c>
      <c r="U211" s="58" t="n">
        <f aca="false">IF(ISNUMBER(K211),O211*(1+$N$6),O211*(1+$O$6))</f>
        <v>5511.06307955331</v>
      </c>
      <c r="AMH211" s="2"/>
    </row>
    <row r="212" customFormat="false" ht="17" hidden="false" customHeight="true" outlineLevel="0" collapsed="false">
      <c r="AMH212" s="2"/>
    </row>
    <row r="213" customFormat="false" ht="17" hidden="false" customHeight="true" outlineLevel="0" collapsed="false">
      <c r="AMH213" s="2"/>
    </row>
    <row r="214" customFormat="false" ht="17" hidden="false" customHeight="true" outlineLevel="0" collapsed="false">
      <c r="A214" s="44" t="s">
        <v>235</v>
      </c>
      <c r="B214" s="1" t="s">
        <v>236</v>
      </c>
      <c r="C214" s="1" t="s">
        <v>237</v>
      </c>
      <c r="AMH214" s="2"/>
    </row>
    <row r="215" customFormat="false" ht="17" hidden="false" customHeight="true" outlineLevel="0" collapsed="false">
      <c r="A215" s="44" t="s">
        <v>238</v>
      </c>
      <c r="B215" s="1" t="s">
        <v>239</v>
      </c>
      <c r="C215" s="1" t="s">
        <v>240</v>
      </c>
      <c r="AMH215" s="2"/>
    </row>
    <row r="216" customFormat="false" ht="17" hidden="false" customHeight="true" outlineLevel="0" collapsed="false">
      <c r="A216" s="44" t="s">
        <v>241</v>
      </c>
      <c r="B216" s="1" t="s">
        <v>242</v>
      </c>
      <c r="C216" s="1" t="s">
        <v>243</v>
      </c>
      <c r="AMH216" s="2"/>
    </row>
    <row r="217" customFormat="false" ht="17" hidden="false" customHeight="true" outlineLevel="0" collapsed="false">
      <c r="A217" s="1" t="s">
        <v>244</v>
      </c>
      <c r="B217" s="1" t="s">
        <v>245</v>
      </c>
      <c r="C217" s="1" t="s">
        <v>246</v>
      </c>
      <c r="AMH217" s="2"/>
    </row>
    <row r="218" customFormat="false" ht="17" hidden="false" customHeight="true" outlineLevel="0" collapsed="false">
      <c r="A218" s="1" t="s">
        <v>247</v>
      </c>
      <c r="B218" s="1" t="s">
        <v>248</v>
      </c>
      <c r="C218" s="1" t="s">
        <v>249</v>
      </c>
      <c r="AMH218" s="2"/>
    </row>
    <row r="219" customFormat="false" ht="17" hidden="false" customHeight="true" outlineLevel="0" collapsed="false">
      <c r="A219" s="1" t="s">
        <v>250</v>
      </c>
      <c r="B219" s="1" t="s">
        <v>251</v>
      </c>
      <c r="C219" s="1" t="s">
        <v>252</v>
      </c>
      <c r="AMH219" s="2"/>
    </row>
    <row r="220" customFormat="false" ht="17" hidden="false" customHeight="true" outlineLevel="0" collapsed="false">
      <c r="A220" s="1" t="s">
        <v>253</v>
      </c>
      <c r="B220" s="1" t="s">
        <v>254</v>
      </c>
      <c r="C220" s="1" t="s">
        <v>255</v>
      </c>
      <c r="AMH220" s="2"/>
    </row>
    <row r="221" customFormat="false" ht="17" hidden="false" customHeight="true" outlineLevel="0" collapsed="false">
      <c r="A221" s="1" t="s">
        <v>256</v>
      </c>
      <c r="B221" s="1" t="s">
        <v>257</v>
      </c>
      <c r="C221" s="1" t="s">
        <v>258</v>
      </c>
      <c r="AMH221" s="2"/>
    </row>
    <row r="222" customFormat="false" ht="17" hidden="false" customHeight="true" outlineLevel="0" collapsed="false">
      <c r="A222" s="1" t="s">
        <v>259</v>
      </c>
      <c r="B222" s="1" t="s">
        <v>260</v>
      </c>
      <c r="C222" s="1" t="s">
        <v>261</v>
      </c>
      <c r="AMH222" s="2"/>
    </row>
    <row r="223" customFormat="false" ht="12.8" hidden="false" customHeight="false" outlineLevel="0" collapsed="false">
      <c r="AMF223" s="2"/>
      <c r="AMG223" s="2"/>
      <c r="AMH223" s="2"/>
    </row>
    <row r="224" customFormat="false" ht="12.8" hidden="false" customHeight="false" outlineLevel="0" collapsed="false">
      <c r="AMF224" s="2"/>
      <c r="AMG224" s="2"/>
      <c r="AMH224" s="2"/>
    </row>
    <row r="225" customFormat="false" ht="12.8" hidden="false" customHeight="false" outlineLevel="0" collapsed="false">
      <c r="A225" s="0"/>
    </row>
  </sheetData>
  <sheetProtection sheet="true" objects="true" scenarios="true"/>
  <mergeCells count="15">
    <mergeCell ref="G1:H1"/>
    <mergeCell ref="J1:K1"/>
    <mergeCell ref="M1:O1"/>
    <mergeCell ref="Q1:R1"/>
    <mergeCell ref="T1:U1"/>
    <mergeCell ref="G7:H7"/>
    <mergeCell ref="J7:K7"/>
    <mergeCell ref="G11:K11"/>
    <mergeCell ref="D12:E12"/>
    <mergeCell ref="R12:U12"/>
    <mergeCell ref="B13:C13"/>
    <mergeCell ref="F13:K13"/>
    <mergeCell ref="L13:Q13"/>
    <mergeCell ref="R13:S13"/>
    <mergeCell ref="T13:U13"/>
  </mergeCells>
  <conditionalFormatting sqref="J15:J121">
    <cfRule type="cellIs" priority="2" operator="between" aboveAverage="0" equalAverage="0" bottom="0" percent="0" rank="0" text="" dxfId="0">
      <formula>0.00000038</formula>
      <formula>0.00000075</formula>
    </cfRule>
  </conditionalFormatting>
  <conditionalFormatting sqref="K15:K121">
    <cfRule type="cellIs" priority="3" operator="between" aboveAverage="0" equalAverage="0" bottom="0" percent="0" rank="0" text="" dxfId="0">
      <formula>400000000</formula>
      <formula>789000000</formula>
    </cfRule>
  </conditionalFormatting>
  <conditionalFormatting sqref="L15:L121">
    <cfRule type="cellIs" priority="4" operator="between" aboveAverage="0" equalAverage="0" bottom="0" percent="0" rank="0" text="" dxfId="0">
      <formula>0.00000038</formula>
      <formula>0.00000075</formula>
    </cfRule>
  </conditionalFormatting>
  <conditionalFormatting sqref="M15:M121">
    <cfRule type="cellIs" priority="5" operator="between" aboveAverage="0" equalAverage="0" bottom="0" percent="0" rank="0" text="" dxfId="0">
      <formula>400000000</formula>
      <formula>789000000</formula>
    </cfRule>
  </conditionalFormatting>
  <conditionalFormatting sqref="N15:N121">
    <cfRule type="cellIs" priority="6" operator="between" aboveAverage="0" equalAverage="0" bottom="0" percent="0" rank="0" text="" dxfId="0">
      <formula>0.00000038</formula>
      <formula>0.00000075</formula>
    </cfRule>
  </conditionalFormatting>
  <conditionalFormatting sqref="O15:O121">
    <cfRule type="cellIs" priority="7" operator="between" aboveAverage="0" equalAverage="0" bottom="0" percent="0" rank="0" text="" dxfId="0">
      <formula>400000000</formula>
      <formula>789000000</formula>
    </cfRule>
  </conditionalFormatting>
  <printOptions headings="false" gridLines="tru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3152685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2014-12-30T15:35:13Z</dcterms:created>
  <dc:creator/>
  <dc:description/>
  <dc:language>fr-CA</dc:language>
  <cp:lastModifiedBy/>
  <dcterms:modified xsi:type="dcterms:W3CDTF">2022-06-29T16:29:56Z</dcterms:modified>
  <cp:revision>630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